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6.งานบุคคล\5.แผนอัตรากำลัง 3 ปี\2.ปรับปรุงครั้งที่ 4\"/>
    </mc:Choice>
  </mc:AlternateContent>
  <bookViews>
    <workbookView xWindow="0" yWindow="0" windowWidth="16470" windowHeight="11220" activeTab="1"/>
  </bookViews>
  <sheets>
    <sheet name="อ่านก่อนทำ" sheetId="3" r:id="rId1"/>
    <sheet name="วิธีการคำนวนตาม ข้อ ๙." sheetId="2" r:id="rId2"/>
  </sheets>
  <definedNames>
    <definedName name="_xlnm.Print_Area" localSheetId="1">'วิธีการคำนวนตาม ข้อ ๙.'!$A$1:$T$150</definedName>
    <definedName name="_xlnm.Print_Titles" localSheetId="1">'วิธีการคำนวนตาม ข้อ ๙.'!$2:$5</definedName>
  </definedNames>
  <calcPr calcId="152511"/>
</workbook>
</file>

<file path=xl/calcChain.xml><?xml version="1.0" encoding="utf-8"?>
<calcChain xmlns="http://schemas.openxmlformats.org/spreadsheetml/2006/main">
  <c r="M145" i="2" l="1"/>
  <c r="F145" i="2"/>
  <c r="F144" i="2"/>
  <c r="F22" i="2" l="1"/>
  <c r="F24" i="2" l="1"/>
  <c r="F19" i="2"/>
  <c r="F9" i="2"/>
  <c r="F48" i="2"/>
  <c r="P67" i="2" l="1"/>
  <c r="O67" i="2"/>
  <c r="N67" i="2"/>
  <c r="F67" i="2"/>
  <c r="P66" i="2"/>
  <c r="O66" i="2"/>
  <c r="N66" i="2"/>
  <c r="F66" i="2"/>
  <c r="P82" i="2"/>
  <c r="O82" i="2"/>
  <c r="N82" i="2"/>
  <c r="F82" i="2"/>
  <c r="P81" i="2"/>
  <c r="O81" i="2"/>
  <c r="N81" i="2"/>
  <c r="F81" i="2"/>
  <c r="P80" i="2"/>
  <c r="O80" i="2"/>
  <c r="N80" i="2"/>
  <c r="F80" i="2"/>
  <c r="P79" i="2"/>
  <c r="O79" i="2"/>
  <c r="N79" i="2"/>
  <c r="F79" i="2"/>
  <c r="P78" i="2"/>
  <c r="O78" i="2"/>
  <c r="N78" i="2"/>
  <c r="F78" i="2"/>
  <c r="P129" i="2"/>
  <c r="O129" i="2"/>
  <c r="N129" i="2"/>
  <c r="F129" i="2"/>
  <c r="P103" i="2"/>
  <c r="O103" i="2"/>
  <c r="N103" i="2"/>
  <c r="F103" i="2"/>
  <c r="P32" i="2"/>
  <c r="O32" i="2"/>
  <c r="N32" i="2"/>
  <c r="F32" i="2"/>
  <c r="P31" i="2"/>
  <c r="O31" i="2"/>
  <c r="N31" i="2"/>
  <c r="F31" i="2"/>
  <c r="P30" i="2"/>
  <c r="O30" i="2"/>
  <c r="N30" i="2"/>
  <c r="F30" i="2"/>
  <c r="P29" i="2"/>
  <c r="O29" i="2"/>
  <c r="R29" i="2" s="1"/>
  <c r="N29" i="2"/>
  <c r="F29" i="2"/>
  <c r="P28" i="2"/>
  <c r="O28" i="2"/>
  <c r="N28" i="2"/>
  <c r="F28" i="2"/>
  <c r="P27" i="2"/>
  <c r="O27" i="2"/>
  <c r="N27" i="2"/>
  <c r="F27" i="2"/>
  <c r="S29" i="2" l="1"/>
  <c r="F63" i="2"/>
  <c r="G45" i="2"/>
  <c r="G44" i="2"/>
  <c r="F26" i="2" l="1"/>
  <c r="F148" i="2" l="1"/>
  <c r="G148" i="2"/>
  <c r="F99" i="2"/>
  <c r="Q99" i="2" s="1"/>
  <c r="R99" i="2" s="1"/>
  <c r="S99" i="2" s="1"/>
  <c r="F44" i="2"/>
  <c r="Q44" i="2" s="1"/>
  <c r="R44" i="2" s="1"/>
  <c r="S44" i="2" s="1"/>
  <c r="Q47" i="2"/>
  <c r="R47" i="2" s="1"/>
  <c r="S47" i="2" s="1"/>
  <c r="Q45" i="2"/>
  <c r="R45" i="2" s="1"/>
  <c r="S45" i="2" s="1"/>
  <c r="Q42" i="2"/>
  <c r="R42" i="2" s="1"/>
  <c r="S42" i="2" s="1"/>
  <c r="G76" i="2"/>
  <c r="H148" i="2" l="1"/>
  <c r="Q9" i="2"/>
  <c r="Q17" i="2"/>
  <c r="Q18" i="2"/>
  <c r="Q21" i="2"/>
  <c r="Q24" i="2"/>
  <c r="Q26" i="2"/>
  <c r="Q27" i="2"/>
  <c r="Q30" i="2"/>
  <c r="Q31" i="2"/>
  <c r="Q32" i="2"/>
  <c r="Q35" i="2"/>
  <c r="Q36" i="2"/>
  <c r="Q37" i="2"/>
  <c r="Q38" i="2"/>
  <c r="Q39" i="2"/>
  <c r="Q40" i="2"/>
  <c r="Q46" i="2"/>
  <c r="Q48" i="2"/>
  <c r="Q51" i="2"/>
  <c r="Q52" i="2"/>
  <c r="Q53" i="2"/>
  <c r="Q56" i="2"/>
  <c r="Q57" i="2"/>
  <c r="Q60" i="2"/>
  <c r="Q62" i="2"/>
  <c r="Q63" i="2"/>
  <c r="Q64" i="2"/>
  <c r="Q66" i="2"/>
  <c r="Q67" i="2"/>
  <c r="Q73" i="2"/>
  <c r="Q75" i="2"/>
  <c r="Q78" i="2"/>
  <c r="Q79" i="2"/>
  <c r="Q80" i="2"/>
  <c r="Q81" i="2"/>
  <c r="Q82" i="2"/>
  <c r="Q84" i="2"/>
  <c r="Q85" i="2"/>
  <c r="Q86" i="2"/>
  <c r="Q87" i="2"/>
  <c r="Q88" i="2"/>
  <c r="Q89" i="2"/>
  <c r="Q90" i="2"/>
  <c r="Q91" i="2"/>
  <c r="Q92" i="2"/>
  <c r="Q93" i="2"/>
  <c r="Q94" i="2"/>
  <c r="Q95" i="2"/>
  <c r="Q103" i="2"/>
  <c r="Q105" i="2"/>
  <c r="Q106" i="2"/>
  <c r="Q114" i="2"/>
  <c r="Q126" i="2"/>
  <c r="Q129" i="2"/>
  <c r="Q131" i="2"/>
  <c r="F98" i="2" l="1"/>
  <c r="Q98" i="2" s="1"/>
  <c r="F33" i="2"/>
  <c r="Q22" i="2"/>
  <c r="F16" i="2"/>
  <c r="Q16" i="2" s="1"/>
  <c r="F15" i="2"/>
  <c r="Q15" i="2" s="1"/>
  <c r="F14" i="2"/>
  <c r="Q14" i="2" s="1"/>
  <c r="F13" i="2"/>
  <c r="Q13" i="2" s="1"/>
  <c r="Q12" i="2"/>
  <c r="F11" i="2"/>
  <c r="Q11" i="2" s="1"/>
  <c r="G7" i="2"/>
  <c r="Q7" i="2" s="1"/>
  <c r="F6" i="2"/>
  <c r="R22" i="2" l="1"/>
  <c r="S22" i="2" s="1"/>
  <c r="R12" i="2"/>
  <c r="S12" i="2" s="1"/>
  <c r="M144" i="2" l="1"/>
  <c r="R21" i="2" l="1"/>
  <c r="S21" i="2" s="1"/>
  <c r="S131" i="2" l="1"/>
  <c r="R131" i="2"/>
  <c r="S106" i="2"/>
  <c r="R106" i="2"/>
  <c r="S105" i="2"/>
  <c r="R105" i="2"/>
  <c r="S95" i="2"/>
  <c r="R95" i="2"/>
  <c r="S57" i="2"/>
  <c r="R57" i="2"/>
  <c r="R48" i="2" l="1"/>
  <c r="S48" i="2" s="1"/>
  <c r="R126" i="2"/>
  <c r="S126" i="2" s="1"/>
  <c r="F100" i="2"/>
  <c r="Q100" i="2" l="1"/>
  <c r="F133" i="2"/>
  <c r="S56" i="2"/>
  <c r="R56" i="2"/>
  <c r="R75" i="2"/>
  <c r="S75" i="2" s="1"/>
  <c r="R103" i="2" l="1"/>
  <c r="S103" i="2" s="1"/>
  <c r="S91" i="2" l="1"/>
  <c r="R91" i="2"/>
  <c r="S90" i="2"/>
  <c r="R90" i="2"/>
  <c r="R129" i="2"/>
  <c r="S129" i="2" s="1"/>
  <c r="R81" i="2"/>
  <c r="S81" i="2" s="1"/>
  <c r="R27" i="2" l="1"/>
  <c r="S27" i="2" s="1"/>
  <c r="R26" i="2"/>
  <c r="S26" i="2" s="1"/>
  <c r="R17" i="2" l="1"/>
  <c r="S17" i="2" s="1"/>
  <c r="S93" i="2" l="1"/>
  <c r="R93" i="2"/>
  <c r="S92" i="2"/>
  <c r="R92" i="2"/>
  <c r="R100" i="2"/>
  <c r="S100" i="2" s="1"/>
  <c r="S39" i="2"/>
  <c r="R39" i="2"/>
  <c r="S38" i="2"/>
  <c r="R38" i="2"/>
  <c r="R18" i="2"/>
  <c r="S18" i="2" s="1"/>
  <c r="R63" i="2"/>
  <c r="S63" i="2" s="1"/>
  <c r="R98" i="2" l="1"/>
  <c r="S98" i="2" s="1"/>
  <c r="S94" i="2"/>
  <c r="R94" i="2"/>
  <c r="R62" i="2" l="1"/>
  <c r="S62" i="2" s="1"/>
  <c r="R24" i="2"/>
  <c r="S24" i="2" s="1"/>
  <c r="G133" i="2" l="1"/>
  <c r="R28" i="2"/>
  <c r="S28" i="2" s="1"/>
  <c r="R16" i="2" l="1"/>
  <c r="S16" i="2" s="1"/>
  <c r="R64" i="2"/>
  <c r="S64" i="2" s="1"/>
  <c r="R46" i="2"/>
  <c r="S46" i="2" s="1"/>
  <c r="R73" i="2"/>
  <c r="S73" i="2" s="1"/>
  <c r="R60" i="2"/>
  <c r="S60" i="2" s="1"/>
  <c r="Q6" i="2" l="1"/>
  <c r="Q133" i="2" s="1"/>
  <c r="R53" i="2" l="1"/>
  <c r="S53" i="2" s="1"/>
  <c r="R79" i="2" l="1"/>
  <c r="S79" i="2" s="1"/>
  <c r="R52" i="2"/>
  <c r="S52" i="2" s="1"/>
  <c r="R7" i="2"/>
  <c r="S7" i="2" s="1"/>
  <c r="S114" i="2" l="1"/>
  <c r="R114" i="2"/>
  <c r="S89" i="2"/>
  <c r="R89" i="2"/>
  <c r="S88" i="2"/>
  <c r="R88" i="2"/>
  <c r="S87" i="2"/>
  <c r="R87" i="2"/>
  <c r="S86" i="2"/>
  <c r="R86" i="2"/>
  <c r="S85" i="2"/>
  <c r="R85" i="2"/>
  <c r="S84" i="2"/>
  <c r="R84" i="2"/>
  <c r="R82" i="2"/>
  <c r="S82" i="2" s="1"/>
  <c r="R80" i="2"/>
  <c r="S80" i="2" s="1"/>
  <c r="R78" i="2"/>
  <c r="S78" i="2" s="1"/>
  <c r="R6" i="2" l="1"/>
  <c r="S6" i="2" s="1"/>
  <c r="R67" i="2" l="1"/>
  <c r="S67" i="2" s="1"/>
  <c r="R66" i="2"/>
  <c r="S66" i="2" s="1"/>
  <c r="R51" i="2"/>
  <c r="S51" i="2" s="1"/>
  <c r="R32" i="2"/>
  <c r="S32" i="2" s="1"/>
  <c r="R31" i="2"/>
  <c r="S31" i="2" s="1"/>
  <c r="R30" i="2"/>
  <c r="S30" i="2" s="1"/>
  <c r="S40" i="2" l="1"/>
  <c r="R40" i="2"/>
  <c r="R37" i="2"/>
  <c r="S37" i="2"/>
  <c r="S36" i="2"/>
  <c r="R36" i="2"/>
  <c r="S35" i="2"/>
  <c r="R35" i="2"/>
  <c r="R15" i="2"/>
  <c r="S15" i="2" s="1"/>
  <c r="R14" i="2"/>
  <c r="S14" i="2" s="1"/>
  <c r="M133" i="2" l="1"/>
  <c r="R11" i="2" l="1"/>
  <c r="S11" i="2" s="1"/>
  <c r="I133" i="2" l="1"/>
  <c r="J133" i="2"/>
  <c r="H133" i="2"/>
  <c r="R13" i="2" l="1"/>
  <c r="S13" i="2" s="1"/>
  <c r="N133" i="2"/>
  <c r="O133" i="2"/>
  <c r="P133" i="2"/>
  <c r="R9" i="2"/>
  <c r="S9" i="2" s="1"/>
  <c r="S133" i="2" l="1"/>
  <c r="Q134" i="2"/>
  <c r="R133" i="2"/>
  <c r="R134" i="2" l="1"/>
  <c r="R135" i="2" s="1"/>
  <c r="R147" i="2" s="1"/>
  <c r="R136" i="2" s="1"/>
  <c r="S134" i="2"/>
  <c r="S135" i="2" s="1"/>
  <c r="S147" i="2" s="1"/>
  <c r="S136" i="2" s="1"/>
  <c r="Q135" i="2"/>
  <c r="Q147" i="2" s="1"/>
  <c r="Q136" i="2" s="1"/>
  <c r="M143" i="2" l="1"/>
  <c r="M150" i="2" s="1"/>
</calcChain>
</file>

<file path=xl/sharedStrings.xml><?xml version="1.0" encoding="utf-8"?>
<sst xmlns="http://schemas.openxmlformats.org/spreadsheetml/2006/main" count="654" uniqueCount="193">
  <si>
    <t>หมายเหตุ</t>
  </si>
  <si>
    <t>เพิ่ม/ลด</t>
  </si>
  <si>
    <t xml:space="preserve"> -</t>
  </si>
  <si>
    <t>พนักงานขับรถยนต์</t>
  </si>
  <si>
    <t>ผู้ช่วยเจ้าพนักงานการเงินและบัญชี</t>
  </si>
  <si>
    <t>ผู้ช่วยเจ้าพนักงานจัดเก็บรายได้</t>
  </si>
  <si>
    <t>กองช่าง (05)</t>
  </si>
  <si>
    <t>รวม</t>
  </si>
  <si>
    <t>ที่</t>
  </si>
  <si>
    <t>ชื่อสายงาน</t>
  </si>
  <si>
    <t>ระดับ</t>
  </si>
  <si>
    <t>ตำแหน่ง</t>
  </si>
  <si>
    <t>จำนวน</t>
  </si>
  <si>
    <t>ทั้งหมด</t>
  </si>
  <si>
    <t>เงินเดือน (1)</t>
  </si>
  <si>
    <t>อัตรากำลังคน</t>
  </si>
  <si>
    <t>ภาระค่าใช้จ่าย</t>
  </si>
  <si>
    <t>รวมเป็นค่าใช้จ่ายบุคคลทั้งสิ้น</t>
  </si>
  <si>
    <t>คิดเป็นร้อยละ 40 ของงบประมาณรายจ่ายประจำปี</t>
  </si>
  <si>
    <t>นิติกร</t>
  </si>
  <si>
    <t>นักพัฒนาชุมชน</t>
  </si>
  <si>
    <t>นายช่างโยธา</t>
  </si>
  <si>
    <t>เจ้าพนักงานจัดเก็บรายได้</t>
  </si>
  <si>
    <t>ที่คาดว่าจะต้องใช้</t>
  </si>
  <si>
    <t>อัตราตำแหน่ง</t>
  </si>
  <si>
    <t>ต้น</t>
  </si>
  <si>
    <t>นักจัดการงานทั่วไป</t>
  </si>
  <si>
    <t>นักทรัพยากรบุคคล</t>
  </si>
  <si>
    <t>นักวิเคราะห์นโยบายและแผน</t>
  </si>
  <si>
    <t>เจ้าพนักงานการเงินและบัญชี</t>
  </si>
  <si>
    <t>คศ.1</t>
  </si>
  <si>
    <t>ช่องที่ใส่สี ตัวเลขจะคำนวนมาให้แล้ว</t>
  </si>
  <si>
    <t>ส่วนช่องสีขาวหรือไม่ได้ใส่สี  *** จะต้องใส่ตัวเลขเอาเอง ***</t>
  </si>
  <si>
    <t>กองคลัง (04)</t>
  </si>
  <si>
    <t>(ด้านซ้ายมือ)</t>
  </si>
  <si>
    <t>(ด้านขวามือ)</t>
  </si>
  <si>
    <t>** ตารางนี้ **</t>
  </si>
  <si>
    <t>เป็นหัวใจหลักที่จะนำมาคำนวน</t>
  </si>
  <si>
    <t>** ในการคำนวน **</t>
  </si>
  <si>
    <t>ให้ใส่ตัวเลขเฉพาะช่องที่ไม่ใส่สี หรือ ช่องสีขาวเท่านั้น</t>
  </si>
  <si>
    <t>ความหมายของช่องสีต่างๆ มาด้วยแล้ว **</t>
  </si>
  <si>
    <t>(ตรงกลาง)</t>
  </si>
  <si>
    <t>กรณีเป็นตำแหน่งว่าง จากแผนอัตรากำลังเดิม</t>
  </si>
  <si>
    <t xml:space="preserve">ใช้ในการคำนวน </t>
  </si>
  <si>
    <t>สำหรับพนักงานส่วนตำบล</t>
  </si>
  <si>
    <t>สำหรับพนักงานจ้าง</t>
  </si>
  <si>
    <t>กรณีกำหนดตำแหน่งใหม่ สำหรับพนักงานส่วนตำบล</t>
  </si>
  <si>
    <t>กรณีกำหนดตำแหน่งใหม่ สำหรับพนักงานจ้าง</t>
  </si>
  <si>
    <t>ใช้ในการคำนวน กรณีที่มีผู้ครองตำแหน่ง</t>
  </si>
  <si>
    <t>สำหรับพนักงานจ้างตามภารกิจ</t>
  </si>
  <si>
    <t xml:space="preserve">     จะต้องใส่ตัวเลขในตารางที่ไม่ได้ใส่สี  หรือช่องสีขาว</t>
  </si>
  <si>
    <t>โดยเริ่มตามลำดับดังนี้</t>
  </si>
  <si>
    <t xml:space="preserve">กรณีที่ มีตำแหน่งว่างเดิม หรือเพิ่มตำแหน่งใหม่  ให้ดูว่าตรงกับตารางไหน  ก็ให้ดำเนินการแทรกเซลล์ในตาราง </t>
  </si>
  <si>
    <r>
      <t xml:space="preserve">ในการคำนวน โดยใช้ฟังก์ชัน </t>
    </r>
    <r>
      <rPr>
        <b/>
        <i/>
        <sz val="16"/>
        <color theme="1"/>
        <rFont val="TH SarabunIT๙"/>
        <family val="2"/>
      </rPr>
      <t xml:space="preserve">fx  </t>
    </r>
    <r>
      <rPr>
        <sz val="16"/>
        <color theme="1"/>
        <rFont val="TH SarabunIT๙"/>
        <family val="2"/>
      </rPr>
      <t>ด้วยว่าตรงกับเซลล์ที่ได้แทรกไปหรือไม่</t>
    </r>
  </si>
  <si>
    <r>
      <t xml:space="preserve">                        ตาราง ส่วนที่ 2                    </t>
    </r>
    <r>
      <rPr>
        <sz val="16"/>
        <color theme="1"/>
        <rFont val="Wingdings 2"/>
        <family val="1"/>
        <charset val="2"/>
      </rPr>
      <t>k</t>
    </r>
  </si>
  <si>
    <r>
      <t xml:space="preserve">                          ตาราง ส่วนที่ 1                  </t>
    </r>
    <r>
      <rPr>
        <sz val="16"/>
        <color theme="1"/>
        <rFont val="Wingdings 2"/>
        <family val="1"/>
        <charset val="2"/>
      </rPr>
      <t>j</t>
    </r>
  </si>
  <si>
    <r>
      <t xml:space="preserve">                ตาราง ส่วนที่ 3           </t>
    </r>
    <r>
      <rPr>
        <sz val="16"/>
        <color theme="1"/>
        <rFont val="Wingdings 2"/>
        <family val="1"/>
        <charset val="2"/>
      </rPr>
      <t>l</t>
    </r>
  </si>
  <si>
    <r>
      <t xml:space="preserve">                         ** ตารางนี้ **                     </t>
    </r>
    <r>
      <rPr>
        <sz val="16"/>
        <color theme="1"/>
        <rFont val="Wingdings 2"/>
        <family val="1"/>
        <charset val="2"/>
      </rPr>
      <t>m</t>
    </r>
  </si>
  <si>
    <r>
      <t xml:space="preserve">                         ** ตารางนี้ **                     </t>
    </r>
    <r>
      <rPr>
        <sz val="16"/>
        <color theme="1"/>
        <rFont val="Wingdings 2"/>
        <family val="1"/>
        <charset val="2"/>
      </rPr>
      <t>o</t>
    </r>
  </si>
  <si>
    <r>
      <t xml:space="preserve">                ** ตารางนี้ **             </t>
    </r>
    <r>
      <rPr>
        <sz val="16"/>
        <color theme="1"/>
        <rFont val="Wingdings 2"/>
        <family val="1"/>
        <charset val="2"/>
      </rPr>
      <t>p</t>
    </r>
  </si>
  <si>
    <r>
      <t xml:space="preserve">                ** ตารางนี้ **             </t>
    </r>
    <r>
      <rPr>
        <sz val="16"/>
        <color theme="1"/>
        <rFont val="Wingdings 2"/>
        <family val="1"/>
        <charset val="2"/>
      </rPr>
      <t>n</t>
    </r>
  </si>
  <si>
    <r>
      <rPr>
        <sz val="15"/>
        <color theme="1"/>
        <rFont val="Wingdings 2"/>
        <family val="1"/>
        <charset val="2"/>
      </rPr>
      <t>p</t>
    </r>
    <r>
      <rPr>
        <sz val="15"/>
        <color theme="1"/>
        <rFont val="TH SarabunIT๙"/>
        <family val="2"/>
      </rPr>
      <t xml:space="preserve"> พนักงานจ้าง กรณีกำหนดตำแหน่งใหม่</t>
    </r>
  </si>
  <si>
    <r>
      <rPr>
        <sz val="15"/>
        <color theme="1"/>
        <rFont val="Wingdings 2"/>
        <family val="1"/>
        <charset val="2"/>
      </rPr>
      <t>o</t>
    </r>
    <r>
      <rPr>
        <sz val="15"/>
        <color theme="1"/>
        <rFont val="TH SarabunIT๙"/>
        <family val="2"/>
      </rPr>
      <t xml:space="preserve"> พนักงานส่วนตำบล กรณีกำหนดตำแหน่งใหม่</t>
    </r>
  </si>
  <si>
    <r>
      <rPr>
        <sz val="15"/>
        <color theme="1"/>
        <rFont val="Wingdings 2"/>
        <family val="1"/>
        <charset val="2"/>
      </rPr>
      <t>n</t>
    </r>
    <r>
      <rPr>
        <sz val="15"/>
        <color theme="1"/>
        <rFont val="TH SarabunIT๙"/>
        <family val="2"/>
      </rPr>
      <t xml:space="preserve"> พนักงานจ้าง กรณีเป็นตำแหน่งว่างเดิม</t>
    </r>
  </si>
  <si>
    <r>
      <rPr>
        <sz val="15"/>
        <color theme="1"/>
        <rFont val="Wingdings 2"/>
        <family val="1"/>
        <charset val="2"/>
      </rPr>
      <t>m</t>
    </r>
    <r>
      <rPr>
        <sz val="15"/>
        <color theme="1"/>
        <rFont val="TH SarabunIT๙"/>
        <family val="2"/>
      </rPr>
      <t xml:space="preserve"> พนักงานส่วนตำบล กรณีเป็นตำแหน่งว่างเดิม</t>
    </r>
  </si>
  <si>
    <r>
      <rPr>
        <sz val="15"/>
        <color theme="1"/>
        <rFont val="Wingdings 2"/>
        <family val="1"/>
        <charset val="2"/>
      </rPr>
      <t>l</t>
    </r>
    <r>
      <rPr>
        <sz val="15"/>
        <color theme="1"/>
        <rFont val="TH SarabunIT๙"/>
        <family val="2"/>
      </rPr>
      <t xml:space="preserve"> พนักงานจ้างตามภารกิจ กรณีที่มีผู้ครองตำแหน่ง</t>
    </r>
  </si>
  <si>
    <r>
      <rPr>
        <sz val="15"/>
        <color theme="1"/>
        <rFont val="Wingdings 2"/>
        <family val="1"/>
        <charset val="2"/>
      </rPr>
      <t>j</t>
    </r>
    <r>
      <rPr>
        <sz val="15"/>
        <color theme="1"/>
        <rFont val="TH SarabunIT๙"/>
        <family val="2"/>
      </rPr>
      <t xml:space="preserve"> ตารางที่ 1 (ด้านซ้ายมือ)</t>
    </r>
  </si>
  <si>
    <r>
      <t xml:space="preserve">           ทั้ง 7 ตารางนี้  ให้ดูให้ดีว่าตรงกับตารางไหน โดยทุกตารางจะใช้สูตรในการคำนวน โดยใช้ฟังก์ชัน</t>
    </r>
    <r>
      <rPr>
        <b/>
        <sz val="16"/>
        <color theme="1"/>
        <rFont val="TH SarabunIT๙"/>
        <family val="2"/>
      </rPr>
      <t xml:space="preserve"> </t>
    </r>
    <r>
      <rPr>
        <b/>
        <i/>
        <sz val="16"/>
        <color theme="1"/>
        <rFont val="TH SarabunIT๙"/>
        <family val="2"/>
      </rPr>
      <t>fx</t>
    </r>
  </si>
  <si>
    <t>ส่วนที่ 1 (ด้านซ้ายมือ) แล้ว Copy เซลล์นั้นๆ ตามตารางที่ต้องการ ไปวางในเซลล์ที่ได้แทรกใหม่ และให้ดูสูตร</t>
  </si>
  <si>
    <t>ปีงบประมาณ</t>
  </si>
  <si>
    <t>ตั้งจ่ายไว้</t>
  </si>
  <si>
    <r>
      <t xml:space="preserve">            *** </t>
    </r>
    <r>
      <rPr>
        <b/>
        <sz val="15"/>
        <color theme="1"/>
        <rFont val="TH SarabunIT๙"/>
        <family val="2"/>
      </rPr>
      <t>ทุกตารางต้องคงอยู่เหมือนเดิม</t>
    </r>
    <r>
      <rPr>
        <sz val="15"/>
        <color theme="1"/>
        <rFont val="TH SarabunIT๙"/>
        <family val="2"/>
      </rPr>
      <t xml:space="preserve"> ***  เพราะหากลบตารางใดตารางหนึ่งออกไป ตัวเลขจะหายไป</t>
    </r>
  </si>
  <si>
    <r>
      <t xml:space="preserve">           3. ส่วนตัวเลขที่เน้นสี ตามตารางที่ </t>
    </r>
    <r>
      <rPr>
        <b/>
        <sz val="15"/>
        <color theme="1"/>
        <rFont val="Wingdings 2"/>
        <family val="1"/>
        <charset val="2"/>
      </rPr>
      <t>k</t>
    </r>
    <r>
      <rPr>
        <b/>
        <sz val="15"/>
        <color theme="1"/>
        <rFont val="TH SarabunIT๙"/>
        <family val="2"/>
      </rPr>
      <t xml:space="preserve"> , </t>
    </r>
    <r>
      <rPr>
        <b/>
        <sz val="15"/>
        <color theme="1"/>
        <rFont val="Wingdings 2"/>
        <family val="1"/>
        <charset val="2"/>
      </rPr>
      <t>l</t>
    </r>
    <r>
      <rPr>
        <b/>
        <sz val="15"/>
        <color theme="1"/>
        <rFont val="TH SarabunIT๙"/>
        <family val="2"/>
      </rPr>
      <t xml:space="preserve"> , </t>
    </r>
    <r>
      <rPr>
        <b/>
        <sz val="15"/>
        <color theme="1"/>
        <rFont val="Wingdings 2"/>
        <family val="1"/>
        <charset val="2"/>
      </rPr>
      <t>m</t>
    </r>
    <r>
      <rPr>
        <b/>
        <sz val="15"/>
        <color theme="1"/>
        <rFont val="TH SarabunIT๙"/>
        <family val="2"/>
      </rPr>
      <t xml:space="preserve">, </t>
    </r>
    <r>
      <rPr>
        <b/>
        <sz val="15"/>
        <color theme="1"/>
        <rFont val="Wingdings 2"/>
        <family val="1"/>
        <charset val="2"/>
      </rPr>
      <t>n</t>
    </r>
    <r>
      <rPr>
        <b/>
        <sz val="15"/>
        <color theme="1"/>
        <rFont val="TH SarabunIT๙"/>
        <family val="2"/>
      </rPr>
      <t xml:space="preserve">, </t>
    </r>
    <r>
      <rPr>
        <b/>
        <sz val="15"/>
        <color theme="1"/>
        <rFont val="Wingdings 2"/>
        <family val="1"/>
        <charset val="2"/>
      </rPr>
      <t>o</t>
    </r>
    <r>
      <rPr>
        <b/>
        <sz val="15"/>
        <color theme="1"/>
        <rFont val="TH SarabunIT๙"/>
        <family val="2"/>
      </rPr>
      <t xml:space="preserve">, </t>
    </r>
    <r>
      <rPr>
        <b/>
        <sz val="15"/>
        <color theme="1"/>
        <rFont val="Wingdings 2"/>
        <family val="1"/>
        <charset val="2"/>
      </rPr>
      <t>p</t>
    </r>
    <r>
      <rPr>
        <sz val="15"/>
        <color theme="1"/>
        <rFont val="TH SarabunIT๙"/>
        <family val="2"/>
      </rPr>
      <t xml:space="preserve">  ไม่ต้องเอาสีออกก็ได้ เพราะไม่ได้นำมาสั่งพิมพ์งาน </t>
    </r>
  </si>
  <si>
    <r>
      <t xml:space="preserve">           1. กรณี </t>
    </r>
    <r>
      <rPr>
        <b/>
        <sz val="15"/>
        <color theme="1"/>
        <rFont val="TH SarabunIT๙"/>
        <family val="2"/>
      </rPr>
      <t xml:space="preserve">"ตารางส่วนที่ 1 (ด้านซ้ายมือ)" </t>
    </r>
    <r>
      <rPr>
        <sz val="15"/>
        <color theme="1"/>
        <rFont val="TH SarabunIT๙"/>
        <family val="2"/>
      </rPr>
      <t>หรือตารางที่</t>
    </r>
    <r>
      <rPr>
        <b/>
        <sz val="15"/>
        <color theme="1"/>
        <rFont val="TH SarabunIT๙"/>
        <family val="2"/>
      </rPr>
      <t xml:space="preserve"> </t>
    </r>
    <r>
      <rPr>
        <b/>
        <sz val="15"/>
        <color theme="1"/>
        <rFont val="Wingdings 2"/>
        <family val="1"/>
        <charset val="2"/>
      </rPr>
      <t>j</t>
    </r>
    <r>
      <rPr>
        <b/>
        <sz val="15"/>
        <color theme="1"/>
        <rFont val="TH SarabunIT๙"/>
        <family val="2"/>
      </rPr>
      <t>"</t>
    </r>
    <r>
      <rPr>
        <sz val="15"/>
        <color theme="1"/>
        <rFont val="TH SarabunIT๙"/>
        <family val="2"/>
      </rPr>
      <t xml:space="preserve"> หากจะใส่หรือเพิ่ม "</t>
    </r>
    <r>
      <rPr>
        <b/>
        <sz val="15"/>
        <color theme="1"/>
        <rFont val="TH SarabunIT๙"/>
        <family val="2"/>
      </rPr>
      <t>หน้าที่ 2" หรือ "หน้าที่ 3"</t>
    </r>
    <r>
      <rPr>
        <sz val="15"/>
        <color theme="1"/>
        <rFont val="TH SarabunIT๙"/>
        <family val="2"/>
      </rPr>
      <t xml:space="preserve"> ก็สามารถแทรกเซลล์ไปได้ และให้ปรับตกแต่งรายละเอียดต่างๆ ได้เลย</t>
    </r>
  </si>
  <si>
    <t>"ปรับเป็น A4"</t>
  </si>
  <si>
    <t>วิธีการคำนวน นี้ จะแบ่งตารางออกเป็น 3 ส่วน จำนวน 7 ตาราง (ซึ่งจำนวนหน้ากระดาษ ที่ออกมาจะเยอะมากและอาจจะดูยาก)  ทั้งนี้เพื่อให้เห็นตัวเลขที่ชัดเจน</t>
  </si>
  <si>
    <t>"การแทรกเซลล์,พิมพ์งาน"</t>
  </si>
  <si>
    <t>*** หน้านี้ใช้เพื่อสั่งพิมพ์งาน ***</t>
  </si>
  <si>
    <r>
      <t xml:space="preserve"> โดยไม่ต้องสนใจ ตามตารางที่ </t>
    </r>
    <r>
      <rPr>
        <b/>
        <sz val="15"/>
        <color theme="1"/>
        <rFont val="Wingdings 2"/>
        <family val="1"/>
        <charset val="2"/>
      </rPr>
      <t>k</t>
    </r>
    <r>
      <rPr>
        <b/>
        <sz val="15"/>
        <color theme="1"/>
        <rFont val="TH SarabunIT๙"/>
        <family val="2"/>
      </rPr>
      <t xml:space="preserve"> , </t>
    </r>
    <r>
      <rPr>
        <b/>
        <sz val="15"/>
        <color theme="1"/>
        <rFont val="Wingdings 2"/>
        <family val="1"/>
        <charset val="2"/>
      </rPr>
      <t>l</t>
    </r>
    <r>
      <rPr>
        <b/>
        <sz val="15"/>
        <color theme="1"/>
        <rFont val="TH SarabunIT๙"/>
        <family val="2"/>
      </rPr>
      <t xml:space="preserve"> , </t>
    </r>
    <r>
      <rPr>
        <b/>
        <sz val="15"/>
        <color theme="1"/>
        <rFont val="Wingdings 2"/>
        <family val="1"/>
        <charset val="2"/>
      </rPr>
      <t>m</t>
    </r>
    <r>
      <rPr>
        <b/>
        <sz val="15"/>
        <color theme="1"/>
        <rFont val="TH SarabunIT๙"/>
        <family val="2"/>
      </rPr>
      <t xml:space="preserve">, </t>
    </r>
    <r>
      <rPr>
        <b/>
        <sz val="15"/>
        <color theme="1"/>
        <rFont val="Wingdings 2"/>
        <family val="1"/>
        <charset val="2"/>
      </rPr>
      <t>n</t>
    </r>
    <r>
      <rPr>
        <b/>
        <sz val="15"/>
        <color theme="1"/>
        <rFont val="TH SarabunIT๙"/>
        <family val="2"/>
      </rPr>
      <t xml:space="preserve">, </t>
    </r>
    <r>
      <rPr>
        <b/>
        <sz val="15"/>
        <color theme="1"/>
        <rFont val="Wingdings 2"/>
        <family val="1"/>
        <charset val="2"/>
      </rPr>
      <t>o</t>
    </r>
    <r>
      <rPr>
        <b/>
        <sz val="15"/>
        <color theme="1"/>
        <rFont val="TH SarabunIT๙"/>
        <family val="2"/>
      </rPr>
      <t xml:space="preserve">, </t>
    </r>
    <r>
      <rPr>
        <b/>
        <sz val="15"/>
        <color theme="1"/>
        <rFont val="Wingdings 2"/>
        <family val="1"/>
        <charset val="2"/>
      </rPr>
      <t>p</t>
    </r>
    <r>
      <rPr>
        <b/>
        <sz val="15"/>
        <color theme="1"/>
        <rFont val="TH SarabunIT๙"/>
        <family val="2"/>
      </rPr>
      <t xml:space="preserve">  </t>
    </r>
  </si>
  <si>
    <r>
      <t xml:space="preserve">          2. โดยให้ </t>
    </r>
    <r>
      <rPr>
        <b/>
        <sz val="15"/>
        <color theme="1"/>
        <rFont val="TH SarabunIT๙"/>
        <family val="2"/>
      </rPr>
      <t xml:space="preserve">Copy ทั้งหมด และทุกตาราง </t>
    </r>
    <r>
      <rPr>
        <sz val="15"/>
        <color theme="1"/>
        <rFont val="TH SarabunIT๙"/>
        <family val="2"/>
      </rPr>
      <t xml:space="preserve">จากหน้า </t>
    </r>
    <r>
      <rPr>
        <b/>
        <sz val="15"/>
        <color theme="1"/>
        <rFont val="TH SarabunIT๙"/>
        <family val="2"/>
      </rPr>
      <t>"ปรับเป็น A4"  มาวางไว้ในหน้า "การแทรกเซลล์,พิมพ์งาน"  (</t>
    </r>
    <r>
      <rPr>
        <sz val="15"/>
        <color theme="1"/>
        <rFont val="TH SarabunIT๙"/>
        <family val="2"/>
      </rPr>
      <t xml:space="preserve">เพราะจะทำให้แก้ไขรายละเอียดต่างๆ น้อยลง)  </t>
    </r>
  </si>
  <si>
    <r>
      <t xml:space="preserve">และในหน้านี้ ได้ปรับ </t>
    </r>
    <r>
      <rPr>
        <b/>
        <sz val="15"/>
        <color theme="1"/>
        <rFont val="TH SarabunIT๙"/>
        <family val="2"/>
      </rPr>
      <t>"ตารางส่วนที่ 1 (ด้านซ้ายมือ)"</t>
    </r>
    <r>
      <rPr>
        <sz val="15"/>
        <color theme="1"/>
        <rFont val="TH SarabunIT๙"/>
        <family val="2"/>
      </rPr>
      <t xml:space="preserve"> หรือตารางที่ </t>
    </r>
    <r>
      <rPr>
        <b/>
        <sz val="15"/>
        <color theme="1"/>
        <rFont val="Wingdings 2"/>
        <family val="1"/>
        <charset val="2"/>
      </rPr>
      <t>j</t>
    </r>
    <r>
      <rPr>
        <sz val="15"/>
        <color theme="1"/>
        <rFont val="TH SarabunIT๙"/>
        <family val="2"/>
      </rPr>
      <t xml:space="preserve"> ให้อยู่ในกระดาษ A4 แล้วเช่นเดียวกัน</t>
    </r>
  </si>
  <si>
    <r>
      <t xml:space="preserve">          *** แต่เมื่อได้แทรกเซลล์ เพื่อใส่หน้าที่ 2 หรือหน้าที่ 3 และรายละเอียดอื่นๆ ลงไปแล้ว  จะทำให้ตัวเลขตาม </t>
    </r>
    <r>
      <rPr>
        <b/>
        <sz val="15"/>
        <color theme="1"/>
        <rFont val="TH SarabunIT๙"/>
        <family val="2"/>
      </rPr>
      <t xml:space="preserve">"ตารางส่วนที่ 1 (ด้านซ้ายมือ)" </t>
    </r>
    <r>
      <rPr>
        <sz val="15"/>
        <color theme="1"/>
        <rFont val="TH SarabunIT๙"/>
        <family val="2"/>
      </rPr>
      <t xml:space="preserve">หรือตารางที่ </t>
    </r>
    <r>
      <rPr>
        <b/>
        <sz val="15"/>
        <color theme="1"/>
        <rFont val="Wingdings 2"/>
        <family val="1"/>
        <charset val="2"/>
      </rPr>
      <t>j</t>
    </r>
    <r>
      <rPr>
        <sz val="15"/>
        <color theme="1"/>
        <rFont val="TH SarabunIT๙"/>
        <family val="2"/>
      </rPr>
      <t xml:space="preserve">  ในวงเล็บ</t>
    </r>
  </si>
  <si>
    <r>
      <t xml:space="preserve">          *** </t>
    </r>
    <r>
      <rPr>
        <b/>
        <sz val="15"/>
        <color theme="1"/>
        <rFont val="TH SarabunIT๙"/>
        <family val="2"/>
      </rPr>
      <t>ทุกตารางต้องคงอยู่เหมือนเดิม</t>
    </r>
    <r>
      <rPr>
        <sz val="15"/>
        <color theme="1"/>
        <rFont val="TH SarabunIT๙"/>
        <family val="2"/>
      </rPr>
      <t xml:space="preserve"> ***  เพราะหากลบตารางใดตารางหนึ่งออกไป ตัวเลขจะหายไป  </t>
    </r>
  </si>
  <si>
    <r>
      <t xml:space="preserve">(4) , (5) , (6) และ (7)   เพี้ยนไปจากเดิม (ทั้งนี้เพราะ จะมีตัวเลข เช่น ปีพ.ศ. </t>
    </r>
    <r>
      <rPr>
        <b/>
        <sz val="15"/>
        <color theme="1"/>
        <rFont val="TH SarabunIT๙"/>
        <family val="2"/>
      </rPr>
      <t>"2561 , 2562 , 2563"</t>
    </r>
    <r>
      <rPr>
        <sz val="15"/>
        <color theme="1"/>
        <rFont val="TH SarabunIT๙"/>
        <family val="2"/>
      </rPr>
      <t xml:space="preserve"> ถูกนำมาคำนวนด้วย) </t>
    </r>
  </si>
  <si>
    <t>ลบข้อความต่างๆ ที่อยู่นอกตาราง ทั้ง  7  ตาราง ออกทั้งหมด</t>
  </si>
  <si>
    <t>ไม่ได้ไปสนใจ **</t>
  </si>
  <si>
    <t xml:space="preserve">   ** ช่องที่ใส่สี คำนวนมาให้แล้ว และพร้อมทั้งได้อธิบาย</t>
  </si>
  <si>
    <t>จึงขออธิบายความหมายของตารางทั้งหมด ดังนี้</t>
  </si>
  <si>
    <t>(ตัวเลขที่ใส่สี การคำนวนจะมาจากตารางอื่นๆ)</t>
  </si>
  <si>
    <r>
      <t xml:space="preserve">   ** ทุกตารางในหน้า </t>
    </r>
    <r>
      <rPr>
        <b/>
        <sz val="15"/>
        <color theme="1"/>
        <rFont val="TH SarabunIT๙"/>
        <family val="2"/>
      </rPr>
      <t xml:space="preserve">"วิธีการคำนวนตาม ข้อ 9." </t>
    </r>
    <r>
      <rPr>
        <sz val="15"/>
        <color theme="1"/>
        <rFont val="TH SarabunIT๙"/>
        <family val="2"/>
      </rPr>
      <t xml:space="preserve">เป็นอย่างไร </t>
    </r>
  </si>
  <si>
    <r>
      <t xml:space="preserve">           1. เมื่อคำนวนเสร็จเรียบร้อยแล้ว ก็ให้ดำเนินการ </t>
    </r>
    <r>
      <rPr>
        <b/>
        <sz val="15"/>
        <color theme="1"/>
        <rFont val="TH SarabunIT๙"/>
        <family val="2"/>
      </rPr>
      <t>Copy ทั้งหมด และทุกตาราง</t>
    </r>
    <r>
      <rPr>
        <sz val="15"/>
        <color theme="1"/>
        <rFont val="TH SarabunIT๙"/>
        <family val="2"/>
      </rPr>
      <t xml:space="preserve"> จากหน้า </t>
    </r>
    <r>
      <rPr>
        <b/>
        <sz val="15"/>
        <color theme="1"/>
        <rFont val="TH SarabunIT๙"/>
        <family val="2"/>
      </rPr>
      <t xml:space="preserve">"วิธีการคำนวนตาม ข้อ 9." </t>
    </r>
    <r>
      <rPr>
        <sz val="15"/>
        <color theme="1"/>
        <rFont val="TH SarabunIT๙"/>
        <family val="2"/>
      </rPr>
      <t xml:space="preserve"> มาวางไว้ในหน้า </t>
    </r>
    <r>
      <rPr>
        <b/>
        <sz val="15"/>
        <color theme="1"/>
        <rFont val="TH SarabunIT๙"/>
        <family val="2"/>
      </rPr>
      <t xml:space="preserve">"ปรับเป็น A4" </t>
    </r>
    <r>
      <rPr>
        <sz val="15"/>
        <color theme="1"/>
        <rFont val="TH SarabunIT๙"/>
        <family val="2"/>
      </rPr>
      <t xml:space="preserve">แล้วหลังจากนั้นก็ให้ </t>
    </r>
  </si>
  <si>
    <r>
      <t xml:space="preserve">           2. สำหรับใน "</t>
    </r>
    <r>
      <rPr>
        <b/>
        <sz val="15"/>
        <color theme="1"/>
        <rFont val="TH SarabunIT๙"/>
        <family val="2"/>
      </rPr>
      <t xml:space="preserve">ตารางส่วนที่ 1 (ด้านซ้ายมือ)" </t>
    </r>
    <r>
      <rPr>
        <sz val="15"/>
        <color theme="1"/>
        <rFont val="TH SarabunIT๙"/>
        <family val="2"/>
      </rPr>
      <t xml:space="preserve">หรือตารางที่ </t>
    </r>
    <r>
      <rPr>
        <b/>
        <sz val="15"/>
        <color theme="1"/>
        <rFont val="Wingdings 2"/>
        <family val="1"/>
        <charset val="2"/>
      </rPr>
      <t>j</t>
    </r>
    <r>
      <rPr>
        <b/>
        <sz val="15"/>
        <color theme="1"/>
        <rFont val="TH SarabunIT๙"/>
        <family val="2"/>
      </rPr>
      <t xml:space="preserve">  </t>
    </r>
    <r>
      <rPr>
        <sz val="15"/>
        <color theme="1"/>
        <rFont val="TH SarabunIT๙"/>
        <family val="2"/>
      </rPr>
      <t xml:space="preserve">ตัวเลขที่เน้นสี  ให้เอาสีออกไปด้วย เพราะส่วนนี้นำมาใช้จริง และผมได้ปรับขนาดของตารางให้อยู่ในกระดาษ A4 </t>
    </r>
  </si>
  <si>
    <r>
      <t xml:space="preserve">แล้ว และทุกตารางให้ลดขนาดตัวอักษร  เหลือขนาด </t>
    </r>
    <r>
      <rPr>
        <b/>
        <sz val="15"/>
        <color theme="1"/>
        <rFont val="TH SarabunIT๙"/>
        <family val="2"/>
      </rPr>
      <t xml:space="preserve">12   ยกเว้น  </t>
    </r>
    <r>
      <rPr>
        <sz val="15"/>
        <color theme="1"/>
        <rFont val="TH SarabunIT๙"/>
        <family val="2"/>
      </rPr>
      <t xml:space="preserve">ช่อง </t>
    </r>
    <r>
      <rPr>
        <b/>
        <sz val="15"/>
        <color theme="1"/>
        <rFont val="TH SarabunIT๙"/>
        <family val="2"/>
      </rPr>
      <t xml:space="preserve">"จำนวน (คน)" </t>
    </r>
    <r>
      <rPr>
        <sz val="15"/>
        <color theme="1"/>
        <rFont val="TH SarabunIT๙"/>
        <family val="2"/>
      </rPr>
      <t>ให้ลดเหลือขนาด</t>
    </r>
    <r>
      <rPr>
        <b/>
        <sz val="15"/>
        <color theme="1"/>
        <rFont val="TH SarabunIT๙"/>
        <family val="2"/>
      </rPr>
      <t xml:space="preserve"> 9  หรือให้ลดขนาดตัวอักษรลงตามความเหมาะสม</t>
    </r>
  </si>
  <si>
    <t xml:space="preserve">        *** ดังนั้นในช่องที่ใส่สีแดง ให้ "ใส่ตัวเลข" เอาเอง *** (โดยตัวเลขให้เอามาจากหน้า "วิธีการคำนวนตาม ข้อ 9." หรือหน้า "ปรับเป็น A4") มาใส่</t>
  </si>
  <si>
    <t>085 - 2453396  จ.อ.ภิรมย์  ปั้นวงศ์  ปลัดองค์การบริหารส่วนตำบลเสือหึง</t>
  </si>
  <si>
    <t>*** กรณีมีปัญหาหรือสงสัย สอบถามได้ที่ ***</t>
  </si>
  <si>
    <t>เหตุผลที่ผมได้จัดทำตารางวิธีการคำนวนภาระค่าใช้จ่ายฯ ก็เพื่อความสะดวก รวดเร็ว โดยไม่ต้องใช้เครื่องคิดเลข  แม้ว่าตารางและรายละเอียดจะเยอะไปหน่อย แต่หากท่านลองทำตามดู</t>
  </si>
  <si>
    <t xml:space="preserve">แล้วจะรู้ว่า "มันใช้ได้จริง"  </t>
  </si>
  <si>
    <t>ผิดพลาดประการใด ก็ต้องขออภัยมา ณ โอกาสนี้ด้วยครับ</t>
  </si>
  <si>
    <r>
      <t xml:space="preserve">สำหรับกรณีที่หน่วยงานของท่านมีตำแหน่งว่าง  ก็สามารถนำตารางที่ได้คำนวนไปแล้วตามเว็บต่างๆ มาใส่ในตารางที่ </t>
    </r>
    <r>
      <rPr>
        <b/>
        <sz val="15"/>
        <color theme="1"/>
        <rFont val="Wingdings"/>
        <charset val="2"/>
      </rPr>
      <t></t>
    </r>
    <r>
      <rPr>
        <b/>
        <sz val="15"/>
        <color theme="1"/>
        <rFont val="TH SarabunIT๙"/>
        <family val="2"/>
      </rPr>
      <t xml:space="preserve"> ก็ได้นะครับ เพราะจะเร็วยิ่งขึ้น</t>
    </r>
    <r>
      <rPr>
        <b/>
        <sz val="15"/>
        <color theme="1"/>
        <rFont val="Wingdings"/>
        <charset val="2"/>
      </rPr>
      <t xml:space="preserve"> </t>
    </r>
  </si>
  <si>
    <t>ในช่วงระยะ 3 ปีข้างหน้า</t>
  </si>
  <si>
    <t>เพิ่มขึ้นร้อยละ 5</t>
  </si>
  <si>
    <t>ของปีงบประมาณที่ผ่านมา</t>
  </si>
  <si>
    <t>สำหรับพนักงานส่วนตำบลและพนักงานจ้างทั่วไป</t>
  </si>
  <si>
    <r>
      <rPr>
        <sz val="14"/>
        <color theme="1"/>
        <rFont val="Wingdings 2"/>
        <family val="1"/>
        <charset val="2"/>
      </rPr>
      <t>k</t>
    </r>
    <r>
      <rPr>
        <sz val="14"/>
        <color theme="1"/>
        <rFont val="TH SarabunIT๙"/>
        <family val="2"/>
      </rPr>
      <t xml:space="preserve"> พนักงานส่วนตำบลและพนักงานจ้างทั่วไป กรณีที่มีผู้ครองตำแหน่ง</t>
    </r>
  </si>
  <si>
    <t>"วิธีการคำนวนตาม ข้อ 9."</t>
  </si>
  <si>
    <t>ปลัดเทศบาล (นักบริหารงานท้องถิ่น)</t>
  </si>
  <si>
    <t>กลาง</t>
  </si>
  <si>
    <t xml:space="preserve"> - </t>
  </si>
  <si>
    <t>นักป้องกันและบรรเทาสาธารณภัย</t>
  </si>
  <si>
    <t>นักประชาสัมพันธ์</t>
  </si>
  <si>
    <t>เจ้าพนักงานส่งเสริมการท่องเที่ยว</t>
  </si>
  <si>
    <t>เจ้าพนักงานธุรการ</t>
  </si>
  <si>
    <t xml:space="preserve">ลูกจ้างประจำ </t>
  </si>
  <si>
    <t>ผู้ช่วยนักวิเคราะห์ฯ</t>
  </si>
  <si>
    <t>ผู้ช่วยเจ้าพนักงานป้องกันฯ</t>
  </si>
  <si>
    <t>ผู้ช่วยเจ้าพนักงานธุรการ</t>
  </si>
  <si>
    <t>พนักงานดับเพลิง</t>
  </si>
  <si>
    <t>ภารโรง</t>
  </si>
  <si>
    <t>ผู้อำนวยการกองคลัง</t>
  </si>
  <si>
    <t>นักวิชาการพัสดุ</t>
  </si>
  <si>
    <t xml:space="preserve">สำนักงานปลัดเทศบาล (01) </t>
  </si>
  <si>
    <t>ผู้อำนวยการกองช่าง</t>
  </si>
  <si>
    <t>( นักบริหารงานช่าง)</t>
  </si>
  <si>
    <t>นายช่างไฟฟ้า</t>
  </si>
  <si>
    <t>ผู้ช่วยนายช่างไฟฟ้า</t>
  </si>
  <si>
    <t>ผู้อำนวยการกองการศึกษา</t>
  </si>
  <si>
    <t>นักวิชาการศึกษา</t>
  </si>
  <si>
    <t>พนักงานจ้างตามภารกิจ</t>
  </si>
  <si>
    <t>พนักงานจ้างทั่วไป</t>
  </si>
  <si>
    <t>ผู้ช่วยนักวิชาการศึกษา</t>
  </si>
  <si>
    <t>ผู้ดูแลเด็ก</t>
  </si>
  <si>
    <t>ผู้อำนวยการกองสาธารณสุขฯ</t>
  </si>
  <si>
    <t>( นักบริหารงานสาธารณสุข)</t>
  </si>
  <si>
    <t>คนสวน</t>
  </si>
  <si>
    <t>เบิกจากกรม</t>
  </si>
  <si>
    <t>กองส่งเสริมการเกษตร (14)</t>
  </si>
  <si>
    <t>กองสาธารณสุขและสิ่งแวดล้อม (06)</t>
  </si>
  <si>
    <t>ศูนย์พัฒนาเด็กเล็กบ้านตาดทอง</t>
  </si>
  <si>
    <t>ครู</t>
  </si>
  <si>
    <t>ศูนย์พัฒนาเด็กเล็กบ้านดอนมะยาง</t>
  </si>
  <si>
    <t>ศูนย์พัฒนาเด็กเล็กบ้านสะเดา</t>
  </si>
  <si>
    <t>ผู้ดูแลเด็ก (ทักษะ)</t>
  </si>
  <si>
    <t xml:space="preserve">   </t>
  </si>
  <si>
    <t>นักวิชาการตรวจสอบภายใน</t>
  </si>
  <si>
    <t>ผู้ช่วยเจ้าพนักงานการเกษตร</t>
  </si>
  <si>
    <t>นักวิชาการพัสดุ (2)</t>
  </si>
  <si>
    <t>ปง./ชง.</t>
  </si>
  <si>
    <t>ว่าง</t>
  </si>
  <si>
    <t xml:space="preserve">     </t>
  </si>
  <si>
    <t>นักวิชาการสาธารณสุข</t>
  </si>
  <si>
    <t>คนงานประจำรถขยะ</t>
  </si>
  <si>
    <t>เงินประจำ</t>
  </si>
  <si>
    <t>ตำแหน่ง (2)</t>
  </si>
  <si>
    <t>ที่เพิ่มขึ้น (3)</t>
  </si>
  <si>
    <t>ค่าใช้จ่ายรวม (4)</t>
  </si>
  <si>
    <t>ประมาณการประโยชน์ตอบแทนอื่น 15 %</t>
  </si>
  <si>
    <t xml:space="preserve"> (คน)</t>
  </si>
  <si>
    <t>( นักบริหารงานการคลัง)</t>
  </si>
  <si>
    <t>(นักบริงานทั่วไป)</t>
  </si>
  <si>
    <t>หัวหน้าสำนักปลัดเทศบาล</t>
  </si>
  <si>
    <t>รองปลัดเทศบาล (นักบริหารงานท้องถิ่น)</t>
  </si>
  <si>
    <t xml:space="preserve">  </t>
  </si>
  <si>
    <t xml:space="preserve">    </t>
  </si>
  <si>
    <t>นักสันทนาการ</t>
  </si>
  <si>
    <t>ชก.</t>
  </si>
  <si>
    <t>เจ้าพนักงานป้องกันและบรรเทาสาธารณภัย</t>
  </si>
  <si>
    <t>ปก.</t>
  </si>
  <si>
    <t>ชง.</t>
  </si>
  <si>
    <t>นักจัดการงานช่าง</t>
  </si>
  <si>
    <t>ปง.</t>
  </si>
  <si>
    <t>คศ.2</t>
  </si>
  <si>
    <t>นักจัดการงานทะเบียนและบัตร</t>
  </si>
  <si>
    <t>ปก./ชก.</t>
  </si>
  <si>
    <t>กองการศึกษา (08)</t>
  </si>
  <si>
    <t>ผู้อำนวยการศูนย์พัฒนาเด็กเล็ก</t>
  </si>
  <si>
    <t>คนงาน</t>
  </si>
  <si>
    <t>พยาบาลวิชาชีพ</t>
  </si>
  <si>
    <r>
      <rPr>
        <b/>
        <u/>
        <sz val="16"/>
        <rFont val="TH SarabunIT๙"/>
        <family val="2"/>
      </rPr>
      <t>หมายเหตุ</t>
    </r>
    <r>
      <rPr>
        <b/>
        <sz val="16"/>
        <rFont val="TH SarabunIT๙"/>
        <family val="2"/>
      </rPr>
      <t xml:space="preserve">  ตารางด้านซ้ายมือ</t>
    </r>
  </si>
  <si>
    <t>(ว่าง)เบิกจากกรม</t>
  </si>
  <si>
    <t>(ว่าง1)เบิกจากกรม</t>
  </si>
  <si>
    <t>ว่างเดิม</t>
  </si>
  <si>
    <t>ชก./ปก</t>
  </si>
  <si>
    <t>ผู้ช่วยนักทรัพยากรบุคคล</t>
  </si>
  <si>
    <t>กำหนดเพิ่ม</t>
  </si>
  <si>
    <t xml:space="preserve"> </t>
  </si>
  <si>
    <t>นักวิชาการเงินและบัญชี</t>
  </si>
  <si>
    <t>จำนวนเงินที่มีอยู่ปัจจุบัน</t>
  </si>
  <si>
    <t>หน่วยตรวจสอบภายใน (12)</t>
  </si>
  <si>
    <t>นักวิชาการจัดเก็บรายได้</t>
  </si>
  <si>
    <t>*** สำหรับวิธีคิด หรือการคำนวณ  ให้ทำมาจากตารางตรงกลาง และด้านขวามือ จากบนลงล่าง เป็นหลัก ***</t>
  </si>
  <si>
    <t xml:space="preserve">ฐานการคำนวณ ณ ปัจจุบันให้เพิ่มมาประมาณเพิ่มขึ้นไม่เกินร้อยละ 5 %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</si>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</sst>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."/>
    <numFmt numFmtId="166" formatCode="\+0"/>
  </numFmts>
  <fonts count="2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i/>
      <sz val="16"/>
      <color theme="1"/>
      <name val="TH SarabunIT๙"/>
      <family val="2"/>
    </font>
    <font>
      <sz val="16"/>
      <color theme="1"/>
      <name val="Wingdings 2"/>
      <family val="1"/>
      <charset val="2"/>
    </font>
    <font>
      <sz val="15"/>
      <color theme="1"/>
      <name val="Wingdings 2"/>
      <family val="1"/>
      <charset val="2"/>
    </font>
    <font>
      <b/>
      <sz val="15"/>
      <color theme="1"/>
      <name val="Wingdings 2"/>
      <family val="1"/>
      <charset val="2"/>
    </font>
    <font>
      <b/>
      <sz val="15"/>
      <color theme="1"/>
      <name val="Wingdings"/>
      <charset val="2"/>
    </font>
    <font>
      <sz val="14"/>
      <color theme="1"/>
      <name val="Wingdings 2"/>
      <family val="1"/>
      <charset val="2"/>
    </font>
    <font>
      <sz val="11"/>
      <color theme="1"/>
      <name val="Calibri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FFC000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rgb="FFFF0000"/>
      <name val="TH SarabunIT๙"/>
      <family val="2"/>
    </font>
    <font>
      <sz val="16"/>
      <color rgb="FF0070C0"/>
      <name val="TH SarabunIT๙"/>
      <family val="2"/>
    </font>
    <font>
      <b/>
      <u/>
      <sz val="16"/>
      <name val="TH SarabunIT๙"/>
      <family val="2"/>
    </font>
    <font>
      <sz val="16"/>
      <color rgb="FFFF0000"/>
      <name val="TH SarabunPSK"/>
      <family val="2"/>
    </font>
    <font>
      <sz val="16"/>
      <color theme="1"/>
      <name val="TH NiramitIT๙"/>
    </font>
    <font>
      <b/>
      <sz val="14"/>
      <name val="TH SarabunIT๙"/>
      <family val="2"/>
    </font>
    <font>
      <b/>
      <sz val="16"/>
      <color rgb="FFFFC000"/>
      <name val="TH SarabunIT๙"/>
      <family val="2"/>
    </font>
    <font>
      <sz val="1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/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2" borderId="18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165" fontId="14" fillId="2" borderId="19" xfId="0" applyNumberFormat="1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vertical="center"/>
    </xf>
    <xf numFmtId="0" fontId="14" fillId="2" borderId="19" xfId="0" applyFont="1" applyFill="1" applyBorder="1" applyAlignment="1">
      <alignment horizontal="center" vertical="center"/>
    </xf>
    <xf numFmtId="3" fontId="14" fillId="2" borderId="19" xfId="0" applyNumberFormat="1" applyFont="1" applyFill="1" applyBorder="1" applyAlignment="1">
      <alignment vertical="center"/>
    </xf>
    <xf numFmtId="0" fontId="15" fillId="2" borderId="1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vertical="center"/>
    </xf>
    <xf numFmtId="3" fontId="15" fillId="2" borderId="19" xfId="0" applyNumberFormat="1" applyFont="1" applyFill="1" applyBorder="1" applyAlignment="1">
      <alignment vertical="center"/>
    </xf>
    <xf numFmtId="3" fontId="14" fillId="2" borderId="19" xfId="0" applyNumberFormat="1" applyFont="1" applyFill="1" applyBorder="1" applyAlignment="1">
      <alignment horizontal="right" vertical="center"/>
    </xf>
    <xf numFmtId="0" fontId="17" fillId="2" borderId="19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left" vertical="center"/>
    </xf>
    <xf numFmtId="3" fontId="14" fillId="2" borderId="19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vertical="center"/>
    </xf>
    <xf numFmtId="3" fontId="15" fillId="2" borderId="19" xfId="0" applyNumberFormat="1" applyFont="1" applyFill="1" applyBorder="1" applyAlignment="1">
      <alignment horizontal="center" vertical="center"/>
    </xf>
    <xf numFmtId="0" fontId="14" fillId="2" borderId="19" xfId="0" quotePrefix="1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left" vertical="center"/>
    </xf>
    <xf numFmtId="0" fontId="13" fillId="2" borderId="19" xfId="0" applyNumberFormat="1" applyFont="1" applyFill="1" applyBorder="1" applyAlignment="1">
      <alignment vertical="center"/>
    </xf>
    <xf numFmtId="0" fontId="14" fillId="2" borderId="21" xfId="0" applyFont="1" applyFill="1" applyBorder="1" applyAlignment="1">
      <alignment horizontal="center" vertical="center"/>
    </xf>
    <xf numFmtId="3" fontId="14" fillId="2" borderId="21" xfId="0" applyNumberFormat="1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3" fontId="13" fillId="2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15" xfId="0" applyFont="1" applyBorder="1" applyAlignment="1">
      <alignment horizontal="left" vertical="center"/>
    </xf>
    <xf numFmtId="2" fontId="13" fillId="2" borderId="1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2" fontId="13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165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65" fontId="14" fillId="2" borderId="21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5" fontId="1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3" fontId="15" fillId="2" borderId="18" xfId="0" applyNumberFormat="1" applyFont="1" applyFill="1" applyBorder="1" applyAlignment="1">
      <alignment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165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3" fontId="1" fillId="2" borderId="1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2" borderId="19" xfId="0" applyFont="1" applyFill="1" applyBorder="1" applyAlignment="1">
      <alignment horizontal="right" vertical="center"/>
    </xf>
    <xf numFmtId="3" fontId="14" fillId="2" borderId="21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3" fontId="15" fillId="2" borderId="18" xfId="0" applyNumberFormat="1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14" fillId="2" borderId="19" xfId="0" applyFont="1" applyFill="1" applyBorder="1" applyAlignment="1">
      <alignment horizontal="right" vertical="center"/>
    </xf>
    <xf numFmtId="0" fontId="13" fillId="2" borderId="19" xfId="0" applyFont="1" applyFill="1" applyBorder="1" applyAlignment="1">
      <alignment horizontal="right" vertical="center"/>
    </xf>
    <xf numFmtId="3" fontId="15" fillId="2" borderId="19" xfId="0" applyNumberFormat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0" fontId="14" fillId="2" borderId="14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3" fontId="1" fillId="2" borderId="19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vertical="center"/>
    </xf>
    <xf numFmtId="3" fontId="14" fillId="0" borderId="19" xfId="0" applyNumberFormat="1" applyFont="1" applyFill="1" applyBorder="1" applyAlignment="1">
      <alignment horizontal="right" vertical="center"/>
    </xf>
    <xf numFmtId="3" fontId="3" fillId="2" borderId="19" xfId="0" applyNumberFormat="1" applyFont="1" applyFill="1" applyBorder="1" applyAlignment="1">
      <alignment horizontal="right" vertical="center"/>
    </xf>
    <xf numFmtId="3" fontId="1" fillId="2" borderId="19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center" vertical="center"/>
    </xf>
    <xf numFmtId="0" fontId="1" fillId="2" borderId="19" xfId="0" quotePrefix="1" applyNumberFormat="1" applyFont="1" applyFill="1" applyBorder="1" applyAlignment="1">
      <alignment horizontal="center" vertical="center"/>
    </xf>
    <xf numFmtId="166" fontId="1" fillId="0" borderId="19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165" fontId="1" fillId="0" borderId="19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center" vertical="center"/>
    </xf>
    <xf numFmtId="3" fontId="1" fillId="0" borderId="19" xfId="0" applyNumberFormat="1" applyFont="1" applyFill="1" applyBorder="1" applyAlignment="1">
      <alignment vertical="center"/>
    </xf>
    <xf numFmtId="0" fontId="14" fillId="0" borderId="19" xfId="0" applyNumberFormat="1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5" fillId="0" borderId="19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vertical="center"/>
    </xf>
    <xf numFmtId="49" fontId="15" fillId="0" borderId="19" xfId="0" applyNumberFormat="1" applyFont="1" applyFill="1" applyBorder="1" applyAlignment="1">
      <alignment vertical="center"/>
    </xf>
    <xf numFmtId="165" fontId="14" fillId="0" borderId="18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vertical="center"/>
    </xf>
    <xf numFmtId="0" fontId="15" fillId="0" borderId="20" xfId="0" applyFont="1" applyFill="1" applyBorder="1" applyAlignment="1">
      <alignment vertical="center"/>
    </xf>
    <xf numFmtId="164" fontId="15" fillId="0" borderId="19" xfId="1" applyFont="1" applyFill="1" applyBorder="1" applyAlignment="1">
      <alignment horizontal="center" vertical="center"/>
    </xf>
    <xf numFmtId="3" fontId="15" fillId="0" borderId="19" xfId="0" applyNumberFormat="1" applyFont="1" applyFill="1" applyBorder="1" applyAlignment="1">
      <alignment vertical="center"/>
    </xf>
    <xf numFmtId="3" fontId="14" fillId="0" borderId="19" xfId="1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3" fontId="21" fillId="0" borderId="19" xfId="2" applyNumberFormat="1" applyFont="1" applyFill="1" applyBorder="1" applyAlignment="1">
      <alignment vertical="center"/>
    </xf>
    <xf numFmtId="165" fontId="17" fillId="0" borderId="19" xfId="0" applyNumberFormat="1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49" fontId="14" fillId="0" borderId="19" xfId="0" applyNumberFormat="1" applyFont="1" applyFill="1" applyBorder="1" applyAlignment="1">
      <alignment horizontal="center" vertical="center"/>
    </xf>
    <xf numFmtId="166" fontId="15" fillId="0" borderId="1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49" fontId="1" fillId="2" borderId="19" xfId="0" applyNumberFormat="1" applyFont="1" applyFill="1" applyBorder="1" applyAlignment="1">
      <alignment horizontal="center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3" fillId="2" borderId="19" xfId="0" applyNumberFormat="1" applyFont="1" applyFill="1" applyBorder="1" applyAlignment="1">
      <alignment horizontal="right" vertical="center"/>
    </xf>
    <xf numFmtId="0" fontId="23" fillId="2" borderId="19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vertical="center"/>
    </xf>
    <xf numFmtId="3" fontId="16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13" fillId="4" borderId="15" xfId="0" applyNumberFormat="1" applyFont="1" applyFill="1" applyBorder="1" applyAlignment="1">
      <alignment horizontal="center" vertical="center"/>
    </xf>
    <xf numFmtId="1" fontId="13" fillId="4" borderId="16" xfId="0" applyNumberFormat="1" applyFont="1" applyFill="1" applyBorder="1" applyAlignment="1">
      <alignment horizontal="center" vertical="center"/>
    </xf>
    <xf numFmtId="1" fontId="13" fillId="4" borderId="17" xfId="0" applyNumberFormat="1" applyFont="1" applyFill="1" applyBorder="1" applyAlignment="1">
      <alignment horizontal="center" vertical="center"/>
    </xf>
    <xf numFmtId="3" fontId="14" fillId="4" borderId="15" xfId="0" applyNumberFormat="1" applyFont="1" applyFill="1" applyBorder="1" applyAlignment="1">
      <alignment horizontal="center" vertical="center"/>
    </xf>
    <xf numFmtId="3" fontId="14" fillId="4" borderId="16" xfId="0" applyNumberFormat="1" applyFont="1" applyFill="1" applyBorder="1" applyAlignment="1">
      <alignment horizontal="center" vertical="center"/>
    </xf>
    <xf numFmtId="3" fontId="14" fillId="4" borderId="17" xfId="0" applyNumberFormat="1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/>
    </xf>
    <xf numFmtId="3" fontId="14" fillId="0" borderId="6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ข้อความเตือน" xfId="2" builtinId="11"/>
    <cellStyle name="ปกติ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581025</xdr:colOff>
      <xdr:row>4</xdr:row>
      <xdr:rowOff>152400</xdr:rowOff>
    </xdr:from>
    <xdr:ext cx="184731" cy="262572"/>
    <xdr:sp macro="" textlink="">
      <xdr:nvSpPr>
        <xdr:cNvPr id="2" name="TextBox 1"/>
        <xdr:cNvSpPr txBox="1"/>
      </xdr:nvSpPr>
      <xdr:spPr>
        <a:xfrm>
          <a:off x="12468225" y="1504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opLeftCell="A25" workbookViewId="0">
      <selection activeCell="A45" sqref="A45:XFD45"/>
    </sheetView>
  </sheetViews>
  <sheetFormatPr defaultRowHeight="15"/>
  <cols>
    <col min="1" max="1" width="42.5703125" customWidth="1"/>
    <col min="2" max="2" width="3.140625" customWidth="1"/>
    <col min="3" max="3" width="42.5703125" customWidth="1"/>
    <col min="4" max="4" width="3.7109375" customWidth="1"/>
    <col min="5" max="5" width="32" customWidth="1"/>
    <col min="6" max="6" width="9" hidden="1" customWidth="1"/>
    <col min="7" max="7" width="1" customWidth="1"/>
  </cols>
  <sheetData>
    <row r="1" spans="1:9" ht="20.25">
      <c r="A1" s="169" t="s">
        <v>105</v>
      </c>
      <c r="B1" s="169"/>
      <c r="C1" s="169"/>
      <c r="D1" s="169"/>
      <c r="E1" s="169"/>
      <c r="F1" s="6"/>
      <c r="G1" s="6"/>
      <c r="H1" s="6"/>
      <c r="I1" s="6"/>
    </row>
    <row r="2" spans="1:9" ht="20.25">
      <c r="A2" s="170"/>
      <c r="B2" s="170"/>
      <c r="C2" s="170"/>
      <c r="D2" s="170"/>
      <c r="E2" s="170"/>
      <c r="F2" s="1"/>
      <c r="G2" s="1"/>
      <c r="H2" s="1"/>
      <c r="I2" s="1"/>
    </row>
    <row r="3" spans="1:9" ht="20.25">
      <c r="A3" s="170" t="s">
        <v>75</v>
      </c>
      <c r="B3" s="170"/>
      <c r="C3" s="170"/>
      <c r="D3" s="170"/>
      <c r="E3" s="170"/>
      <c r="F3" s="1"/>
      <c r="G3" s="1"/>
      <c r="H3" s="1"/>
      <c r="I3" s="12"/>
    </row>
    <row r="4" spans="1:9" ht="20.25">
      <c r="A4" s="174" t="s">
        <v>87</v>
      </c>
      <c r="B4" s="174"/>
      <c r="C4" s="174"/>
      <c r="D4" s="174"/>
      <c r="E4" s="174"/>
      <c r="F4" s="1"/>
      <c r="G4" s="1"/>
      <c r="H4" s="1"/>
      <c r="I4" s="1"/>
    </row>
    <row r="5" spans="1:9" ht="20.25">
      <c r="A5" s="1"/>
      <c r="B5" s="1"/>
      <c r="C5" s="1"/>
      <c r="D5" s="1"/>
      <c r="E5" s="1"/>
      <c r="F5" s="1"/>
    </row>
    <row r="6" spans="1:9" ht="20.25">
      <c r="A6" s="13" t="s">
        <v>55</v>
      </c>
      <c r="B6" s="3"/>
      <c r="C6" s="13" t="s">
        <v>54</v>
      </c>
      <c r="D6" s="3"/>
      <c r="E6" s="13" t="s">
        <v>56</v>
      </c>
      <c r="F6" s="1"/>
    </row>
    <row r="7" spans="1:9" ht="20.25">
      <c r="A7" s="4" t="s">
        <v>34</v>
      </c>
      <c r="B7" s="3"/>
      <c r="C7" s="4" t="s">
        <v>41</v>
      </c>
      <c r="D7" s="3"/>
      <c r="E7" s="4" t="s">
        <v>35</v>
      </c>
      <c r="F7" s="1"/>
    </row>
    <row r="8" spans="1:9" ht="20.25">
      <c r="A8" s="4" t="s">
        <v>39</v>
      </c>
      <c r="B8" s="3"/>
      <c r="C8" s="7" t="s">
        <v>37</v>
      </c>
      <c r="D8" s="3"/>
      <c r="E8" s="7" t="s">
        <v>37</v>
      </c>
      <c r="F8" s="1"/>
    </row>
    <row r="9" spans="1:9" ht="20.25">
      <c r="A9" s="7" t="s">
        <v>88</v>
      </c>
      <c r="B9" s="3"/>
      <c r="C9" s="4" t="s">
        <v>36</v>
      </c>
      <c r="D9" s="3"/>
      <c r="E9" s="4" t="s">
        <v>36</v>
      </c>
      <c r="F9" s="1"/>
    </row>
    <row r="10" spans="1:9" ht="20.25">
      <c r="A10" s="4"/>
      <c r="B10" s="3"/>
      <c r="C10" s="7" t="s">
        <v>48</v>
      </c>
      <c r="D10" s="3"/>
      <c r="E10" s="7" t="s">
        <v>48</v>
      </c>
      <c r="F10" s="1"/>
    </row>
    <row r="11" spans="1:9" ht="20.25">
      <c r="A11" s="5"/>
      <c r="B11" s="3"/>
      <c r="C11" s="10" t="s">
        <v>103</v>
      </c>
      <c r="D11" s="3"/>
      <c r="E11" s="10" t="s">
        <v>49</v>
      </c>
      <c r="F11" s="1"/>
    </row>
    <row r="12" spans="1:9" ht="20.25">
      <c r="A12" s="1"/>
      <c r="B12" s="1"/>
      <c r="C12" s="1"/>
      <c r="D12" s="1"/>
      <c r="E12" s="1"/>
      <c r="F12" s="1"/>
    </row>
    <row r="13" spans="1:9" ht="20.25">
      <c r="A13" s="14" t="s">
        <v>38</v>
      </c>
      <c r="B13" s="1"/>
      <c r="C13" s="13" t="s">
        <v>57</v>
      </c>
      <c r="D13" s="1"/>
      <c r="E13" s="13" t="s">
        <v>60</v>
      </c>
      <c r="F13" s="1"/>
    </row>
    <row r="14" spans="1:9" ht="20.25">
      <c r="A14" s="8" t="s">
        <v>50</v>
      </c>
      <c r="B14" s="1"/>
      <c r="C14" s="4" t="s">
        <v>43</v>
      </c>
      <c r="D14" s="1"/>
      <c r="E14" s="4" t="s">
        <v>43</v>
      </c>
      <c r="F14" s="1"/>
    </row>
    <row r="15" spans="1:9" ht="20.25">
      <c r="A15" s="8" t="s">
        <v>51</v>
      </c>
      <c r="B15" s="1"/>
      <c r="C15" s="11" t="s">
        <v>42</v>
      </c>
      <c r="D15" s="1"/>
      <c r="E15" s="11" t="s">
        <v>42</v>
      </c>
      <c r="F15" s="1"/>
    </row>
    <row r="16" spans="1:9" ht="20.25">
      <c r="A16" s="8" t="s">
        <v>66</v>
      </c>
      <c r="B16" s="1"/>
      <c r="C16" s="10" t="s">
        <v>44</v>
      </c>
      <c r="D16" s="1"/>
      <c r="E16" s="10" t="s">
        <v>45</v>
      </c>
      <c r="F16" s="1"/>
    </row>
    <row r="17" spans="1:6" ht="20.25">
      <c r="A17" s="2" t="s">
        <v>104</v>
      </c>
      <c r="B17" s="1"/>
      <c r="C17" s="1"/>
      <c r="D17" s="1"/>
      <c r="E17" s="8"/>
      <c r="F17" s="1"/>
    </row>
    <row r="18" spans="1:6" ht="20.25">
      <c r="A18" s="8" t="s">
        <v>65</v>
      </c>
      <c r="B18" s="1"/>
      <c r="C18" s="13" t="s">
        <v>58</v>
      </c>
      <c r="D18" s="1"/>
      <c r="E18" s="13" t="s">
        <v>59</v>
      </c>
      <c r="F18" s="1"/>
    </row>
    <row r="19" spans="1:6" ht="20.25">
      <c r="A19" s="8" t="s">
        <v>64</v>
      </c>
      <c r="B19" s="1"/>
      <c r="C19" s="4" t="s">
        <v>43</v>
      </c>
      <c r="D19" s="1"/>
      <c r="E19" s="4" t="s">
        <v>43</v>
      </c>
      <c r="F19" s="1"/>
    </row>
    <row r="20" spans="1:6" ht="20.25">
      <c r="A20" s="8" t="s">
        <v>63</v>
      </c>
      <c r="B20" s="1"/>
      <c r="C20" s="11" t="s">
        <v>46</v>
      </c>
      <c r="D20" s="1"/>
      <c r="E20" s="11" t="s">
        <v>47</v>
      </c>
      <c r="F20" s="1"/>
    </row>
    <row r="21" spans="1:6" ht="20.25">
      <c r="A21" s="8" t="s">
        <v>62</v>
      </c>
      <c r="B21" s="1"/>
      <c r="C21" s="5"/>
      <c r="D21" s="1"/>
      <c r="E21" s="5"/>
      <c r="F21" s="1"/>
    </row>
    <row r="22" spans="1:6" ht="20.25">
      <c r="A22" s="8" t="s">
        <v>61</v>
      </c>
      <c r="B22" s="1"/>
      <c r="C22" s="1"/>
      <c r="D22" s="1"/>
      <c r="E22" s="8"/>
      <c r="F22" s="1"/>
    </row>
    <row r="23" spans="1:6" ht="20.25">
      <c r="A23" s="15" t="s">
        <v>86</v>
      </c>
      <c r="B23" s="1"/>
      <c r="C23" s="173" t="s">
        <v>67</v>
      </c>
      <c r="D23" s="173"/>
      <c r="E23" s="173"/>
      <c r="F23" s="1"/>
    </row>
    <row r="24" spans="1:6" ht="20.25">
      <c r="A24" s="15" t="s">
        <v>40</v>
      </c>
      <c r="B24" s="1"/>
      <c r="C24" s="173" t="s">
        <v>52</v>
      </c>
      <c r="D24" s="173"/>
      <c r="E24" s="173"/>
      <c r="F24" s="1"/>
    </row>
    <row r="25" spans="1:6" ht="20.25">
      <c r="A25" s="15" t="s">
        <v>89</v>
      </c>
      <c r="B25" s="1"/>
      <c r="C25" s="173" t="s">
        <v>68</v>
      </c>
      <c r="D25" s="173"/>
      <c r="E25" s="173"/>
      <c r="F25" s="1"/>
    </row>
    <row r="26" spans="1:6" ht="20.25">
      <c r="A26" s="9" t="s">
        <v>85</v>
      </c>
      <c r="B26" s="1"/>
      <c r="C26" s="173" t="s">
        <v>53</v>
      </c>
      <c r="D26" s="173"/>
      <c r="E26" s="173"/>
      <c r="F26" s="1"/>
    </row>
    <row r="27" spans="1:6" ht="20.25">
      <c r="A27" s="169" t="s">
        <v>74</v>
      </c>
      <c r="B27" s="170"/>
      <c r="C27" s="170"/>
      <c r="D27" s="170"/>
      <c r="E27" s="170"/>
      <c r="F27" s="1"/>
    </row>
    <row r="28" spans="1:6" ht="20.25">
      <c r="A28" s="171" t="s">
        <v>90</v>
      </c>
      <c r="B28" s="171"/>
      <c r="C28" s="171"/>
      <c r="D28" s="171"/>
      <c r="E28" s="171"/>
      <c r="F28" s="1"/>
    </row>
    <row r="29" spans="1:6" ht="20.25">
      <c r="A29" s="171" t="s">
        <v>84</v>
      </c>
      <c r="B29" s="171"/>
      <c r="C29" s="171"/>
      <c r="D29" s="171"/>
      <c r="E29" s="171"/>
      <c r="F29" s="1"/>
    </row>
    <row r="30" spans="1:6" ht="20.25">
      <c r="A30" s="171" t="s">
        <v>91</v>
      </c>
      <c r="B30" s="171"/>
      <c r="C30" s="171"/>
      <c r="D30" s="171"/>
      <c r="E30" s="171"/>
      <c r="F30" s="1"/>
    </row>
    <row r="31" spans="1:6" ht="20.25">
      <c r="A31" s="171" t="s">
        <v>92</v>
      </c>
      <c r="B31" s="171"/>
      <c r="C31" s="171"/>
      <c r="D31" s="171"/>
      <c r="E31" s="171"/>
      <c r="F31" s="1"/>
    </row>
    <row r="32" spans="1:6" ht="20.25">
      <c r="A32" s="171" t="s">
        <v>72</v>
      </c>
      <c r="B32" s="171"/>
      <c r="C32" s="171"/>
      <c r="D32" s="171"/>
      <c r="E32" s="171"/>
      <c r="F32" s="1"/>
    </row>
    <row r="33" spans="1:6" ht="20.25">
      <c r="A33" s="171" t="s">
        <v>71</v>
      </c>
      <c r="B33" s="171"/>
      <c r="C33" s="171"/>
      <c r="D33" s="171"/>
      <c r="E33" s="171"/>
      <c r="F33" s="1"/>
    </row>
    <row r="34" spans="1:6" ht="20.25">
      <c r="A34" s="171"/>
      <c r="B34" s="171"/>
      <c r="C34" s="171"/>
      <c r="D34" s="171"/>
      <c r="E34" s="171"/>
      <c r="F34" s="1"/>
    </row>
    <row r="35" spans="1:6" ht="20.25">
      <c r="A35" s="172" t="s">
        <v>76</v>
      </c>
      <c r="B35" s="168"/>
      <c r="C35" s="168"/>
      <c r="D35" s="168"/>
      <c r="E35" s="168"/>
      <c r="F35" s="1"/>
    </row>
    <row r="36" spans="1:6" ht="20.25">
      <c r="A36" s="172" t="s">
        <v>77</v>
      </c>
      <c r="B36" s="172"/>
      <c r="C36" s="172"/>
      <c r="D36" s="172"/>
      <c r="E36" s="172"/>
      <c r="F36" s="1"/>
    </row>
    <row r="37" spans="1:6" ht="20.25">
      <c r="A37" s="171" t="s">
        <v>73</v>
      </c>
      <c r="B37" s="171"/>
      <c r="C37" s="171"/>
      <c r="D37" s="171"/>
      <c r="E37" s="171"/>
      <c r="F37" s="1"/>
    </row>
    <row r="38" spans="1:6" ht="20.25">
      <c r="A38" s="171" t="s">
        <v>78</v>
      </c>
      <c r="B38" s="171"/>
      <c r="C38" s="171"/>
      <c r="D38" s="171"/>
      <c r="E38" s="171"/>
      <c r="F38" s="1"/>
    </row>
    <row r="39" spans="1:6" ht="20.25">
      <c r="A39" s="171" t="s">
        <v>79</v>
      </c>
      <c r="B39" s="171"/>
      <c r="C39" s="171"/>
      <c r="D39" s="171"/>
      <c r="E39" s="171"/>
      <c r="F39" s="1"/>
    </row>
    <row r="40" spans="1:6" ht="20.25">
      <c r="A40" s="171" t="s">
        <v>80</v>
      </c>
      <c r="B40" s="171"/>
      <c r="C40" s="171"/>
      <c r="D40" s="171"/>
      <c r="E40" s="171"/>
      <c r="F40" s="1"/>
    </row>
    <row r="41" spans="1:6" ht="20.25">
      <c r="A41" s="171" t="s">
        <v>81</v>
      </c>
      <c r="B41" s="171"/>
      <c r="C41" s="171"/>
      <c r="D41" s="171"/>
      <c r="E41" s="171"/>
      <c r="F41" s="1"/>
    </row>
    <row r="42" spans="1:6" ht="20.25">
      <c r="A42" s="171" t="s">
        <v>83</v>
      </c>
      <c r="B42" s="171"/>
      <c r="C42" s="171"/>
      <c r="D42" s="171"/>
      <c r="E42" s="171"/>
      <c r="F42" s="1"/>
    </row>
    <row r="43" spans="1:6" ht="20.25">
      <c r="A43" s="167" t="s">
        <v>93</v>
      </c>
      <c r="B43" s="167"/>
      <c r="C43" s="167"/>
      <c r="D43" s="167"/>
      <c r="E43" s="167"/>
      <c r="F43" s="1"/>
    </row>
    <row r="44" spans="1:6" ht="20.25">
      <c r="A44" s="171" t="s">
        <v>82</v>
      </c>
      <c r="B44" s="171"/>
      <c r="C44" s="171"/>
      <c r="D44" s="171"/>
      <c r="E44" s="171"/>
      <c r="F44" s="1"/>
    </row>
    <row r="45" spans="1:6" ht="20.25">
      <c r="A45" s="168" t="s">
        <v>99</v>
      </c>
      <c r="B45" s="168"/>
      <c r="C45" s="168"/>
      <c r="D45" s="168"/>
      <c r="E45" s="168"/>
      <c r="F45" s="1"/>
    </row>
    <row r="46" spans="1:6" ht="20.25">
      <c r="A46" s="168"/>
      <c r="B46" s="168"/>
      <c r="C46" s="168"/>
      <c r="D46" s="168"/>
      <c r="E46" s="168"/>
      <c r="F46" s="1"/>
    </row>
    <row r="47" spans="1:6" ht="20.25">
      <c r="A47" s="168"/>
      <c r="B47" s="168"/>
      <c r="C47" s="168"/>
      <c r="D47" s="168"/>
      <c r="E47" s="168"/>
      <c r="F47" s="1"/>
    </row>
    <row r="48" spans="1:6" ht="20.25">
      <c r="A48" s="169" t="s">
        <v>95</v>
      </c>
      <c r="B48" s="169"/>
      <c r="C48" s="169"/>
      <c r="D48" s="169"/>
      <c r="E48" s="169"/>
      <c r="F48" s="1"/>
    </row>
    <row r="49" spans="1:6" ht="20.25">
      <c r="A49" s="169" t="s">
        <v>94</v>
      </c>
      <c r="B49" s="170"/>
      <c r="C49" s="170"/>
      <c r="D49" s="170"/>
      <c r="E49" s="170"/>
      <c r="F49" s="1"/>
    </row>
    <row r="50" spans="1:6" ht="20.25">
      <c r="A50" s="168" t="s">
        <v>96</v>
      </c>
      <c r="B50" s="168"/>
      <c r="C50" s="168"/>
      <c r="D50" s="168"/>
      <c r="E50" s="168"/>
      <c r="F50" s="1"/>
    </row>
    <row r="51" spans="1:6" ht="20.25">
      <c r="A51" s="168" t="s">
        <v>97</v>
      </c>
      <c r="B51" s="168"/>
      <c r="C51" s="168"/>
      <c r="D51" s="168"/>
      <c r="E51" s="168"/>
      <c r="F51" s="1"/>
    </row>
    <row r="52" spans="1:6" ht="20.25">
      <c r="A52" s="168" t="s">
        <v>98</v>
      </c>
      <c r="B52" s="168"/>
      <c r="C52" s="168"/>
      <c r="D52" s="168"/>
      <c r="E52" s="168"/>
      <c r="F52" s="1"/>
    </row>
    <row r="53" spans="1:6" ht="20.25">
      <c r="A53" s="168"/>
      <c r="B53" s="168"/>
      <c r="C53" s="168"/>
      <c r="D53" s="168"/>
      <c r="E53" s="168"/>
      <c r="F53" s="1"/>
    </row>
    <row r="54" spans="1:6" ht="20.25">
      <c r="A54" s="1"/>
      <c r="B54" s="1"/>
      <c r="C54" s="1"/>
      <c r="D54" s="1"/>
      <c r="E54" s="1"/>
      <c r="F54" s="1"/>
    </row>
    <row r="55" spans="1:6" ht="20.25">
      <c r="A55" s="1"/>
      <c r="B55" s="1"/>
      <c r="C55" s="1"/>
      <c r="D55" s="1"/>
      <c r="E55" s="1"/>
      <c r="F55" s="1"/>
    </row>
    <row r="56" spans="1:6" ht="20.25">
      <c r="A56" s="1"/>
      <c r="B56" s="1"/>
      <c r="C56" s="1"/>
      <c r="D56" s="1"/>
      <c r="E56" s="1"/>
      <c r="F56" s="1"/>
    </row>
    <row r="57" spans="1:6" ht="20.25">
      <c r="A57" s="1"/>
      <c r="B57" s="1"/>
      <c r="C57" s="1"/>
      <c r="D57" s="1"/>
      <c r="E57" s="1"/>
      <c r="F57" s="1"/>
    </row>
    <row r="58" spans="1:6" ht="20.25">
      <c r="A58" s="1"/>
      <c r="B58" s="1"/>
      <c r="C58" s="1"/>
      <c r="D58" s="1"/>
      <c r="E58" s="1"/>
      <c r="F58" s="1"/>
    </row>
    <row r="59" spans="1:6" ht="20.25">
      <c r="A59" s="1"/>
      <c r="B59" s="1"/>
      <c r="C59" s="1"/>
      <c r="D59" s="1"/>
      <c r="E59" s="1"/>
      <c r="F59" s="1"/>
    </row>
    <row r="60" spans="1:6" ht="20.25">
      <c r="A60" s="1"/>
      <c r="B60" s="1"/>
      <c r="C60" s="1"/>
      <c r="D60" s="1"/>
      <c r="E60" s="1"/>
      <c r="F60" s="1"/>
    </row>
    <row r="61" spans="1:6" ht="20.25">
      <c r="A61" s="1"/>
      <c r="B61" s="1"/>
      <c r="C61" s="1"/>
      <c r="D61" s="1"/>
      <c r="E61" s="1"/>
      <c r="F61" s="1"/>
    </row>
    <row r="62" spans="1:6" ht="20.25">
      <c r="A62" s="1"/>
      <c r="B62" s="1"/>
      <c r="C62" s="1"/>
      <c r="D62" s="1"/>
      <c r="E62" s="1"/>
      <c r="F62" s="1"/>
    </row>
    <row r="63" spans="1:6" ht="20.25">
      <c r="A63" s="1"/>
      <c r="B63" s="1"/>
      <c r="C63" s="1"/>
      <c r="D63" s="1"/>
      <c r="E63" s="1"/>
      <c r="F63" s="1"/>
    </row>
    <row r="64" spans="1:6" ht="20.25">
      <c r="A64" s="1"/>
      <c r="B64" s="1"/>
      <c r="C64" s="1"/>
      <c r="D64" s="1"/>
      <c r="E64" s="1"/>
      <c r="F64" s="1"/>
    </row>
    <row r="65" spans="1:6" ht="20.25">
      <c r="A65" s="1"/>
      <c r="B65" s="1"/>
      <c r="C65" s="1"/>
      <c r="D65" s="1"/>
      <c r="E65" s="1"/>
      <c r="F65" s="1"/>
    </row>
    <row r="66" spans="1:6" ht="20.25">
      <c r="A66" s="1"/>
      <c r="B66" s="1"/>
      <c r="C66" s="1"/>
      <c r="D66" s="1"/>
      <c r="E66" s="1"/>
      <c r="F66" s="1"/>
    </row>
    <row r="67" spans="1:6" ht="20.25">
      <c r="A67" s="1"/>
      <c r="B67" s="1"/>
      <c r="C67" s="1"/>
      <c r="D67" s="1"/>
      <c r="E67" s="1"/>
      <c r="F67" s="1"/>
    </row>
    <row r="68" spans="1:6" ht="20.25">
      <c r="A68" s="1"/>
      <c r="B68" s="1"/>
      <c r="C68" s="1"/>
      <c r="D68" s="1"/>
      <c r="E68" s="1"/>
      <c r="F68" s="1"/>
    </row>
    <row r="69" spans="1:6" ht="20.25">
      <c r="A69" s="1"/>
      <c r="B69" s="1"/>
      <c r="C69" s="1"/>
      <c r="D69" s="1"/>
      <c r="E69" s="1"/>
      <c r="F69" s="1"/>
    </row>
    <row r="70" spans="1:6" ht="20.25">
      <c r="A70" s="1"/>
      <c r="B70" s="1"/>
      <c r="C70" s="1"/>
      <c r="D70" s="1"/>
      <c r="E70" s="1"/>
      <c r="F70" s="1"/>
    </row>
    <row r="71" spans="1:6" ht="20.25">
      <c r="A71" s="1"/>
      <c r="B71" s="1"/>
      <c r="C71" s="1"/>
      <c r="D71" s="1"/>
      <c r="E71" s="1"/>
      <c r="F71" s="1"/>
    </row>
    <row r="72" spans="1:6" ht="20.25">
      <c r="A72" s="1"/>
      <c r="B72" s="1"/>
      <c r="C72" s="1"/>
      <c r="D72" s="1"/>
      <c r="E72" s="1"/>
      <c r="F72" s="1"/>
    </row>
    <row r="73" spans="1:6" ht="20.25">
      <c r="A73" s="1"/>
      <c r="B73" s="1"/>
      <c r="C73" s="1"/>
      <c r="D73" s="1"/>
      <c r="E73" s="1"/>
      <c r="F73" s="1"/>
    </row>
    <row r="74" spans="1:6" ht="20.25">
      <c r="A74" s="1"/>
      <c r="B74" s="1"/>
      <c r="C74" s="1"/>
      <c r="D74" s="1"/>
      <c r="E74" s="1"/>
      <c r="F74" s="1"/>
    </row>
    <row r="75" spans="1:6" ht="20.25">
      <c r="A75" s="1"/>
      <c r="B75" s="1"/>
      <c r="C75" s="1"/>
      <c r="D75" s="1"/>
      <c r="E75" s="1"/>
      <c r="F75" s="1"/>
    </row>
    <row r="76" spans="1:6" ht="20.25">
      <c r="A76" s="1"/>
      <c r="B76" s="1"/>
      <c r="C76" s="1"/>
      <c r="D76" s="1"/>
      <c r="E76" s="1"/>
      <c r="F76" s="1"/>
    </row>
    <row r="77" spans="1:6" ht="20.25">
      <c r="A77" s="1"/>
      <c r="B77" s="1"/>
      <c r="C77" s="1"/>
      <c r="D77" s="1"/>
      <c r="E77" s="1"/>
      <c r="F77" s="1"/>
    </row>
    <row r="78" spans="1:6" ht="20.25">
      <c r="A78" s="1"/>
      <c r="B78" s="1"/>
      <c r="C78" s="1"/>
      <c r="D78" s="1"/>
      <c r="E78" s="1"/>
      <c r="F78" s="1"/>
    </row>
    <row r="79" spans="1:6" ht="20.25">
      <c r="A79" s="1"/>
      <c r="B79" s="1"/>
      <c r="C79" s="1"/>
      <c r="D79" s="1"/>
      <c r="E79" s="1"/>
      <c r="F79" s="1"/>
    </row>
    <row r="80" spans="1:6" ht="20.25">
      <c r="A80" s="1"/>
      <c r="B80" s="1"/>
      <c r="C80" s="1"/>
      <c r="D80" s="1"/>
      <c r="E80" s="1"/>
      <c r="F80" s="1"/>
    </row>
    <row r="81" spans="1:6" ht="20.25">
      <c r="A81" s="1"/>
      <c r="B81" s="1"/>
      <c r="C81" s="1"/>
      <c r="D81" s="1"/>
      <c r="E81" s="1"/>
      <c r="F81" s="1"/>
    </row>
    <row r="82" spans="1:6" ht="20.25">
      <c r="A82" s="1"/>
      <c r="B82" s="1"/>
      <c r="C82" s="1"/>
      <c r="D82" s="1"/>
      <c r="E82" s="1"/>
      <c r="F82" s="1"/>
    </row>
    <row r="83" spans="1:6" ht="20.25">
      <c r="A83" s="1"/>
      <c r="B83" s="1"/>
      <c r="C83" s="1"/>
      <c r="D83" s="1"/>
      <c r="E83" s="1"/>
      <c r="F83" s="1"/>
    </row>
    <row r="84" spans="1:6" ht="20.25">
      <c r="A84" s="1"/>
      <c r="B84" s="1"/>
      <c r="C84" s="1"/>
      <c r="D84" s="1"/>
      <c r="E84" s="1"/>
      <c r="F84" s="1"/>
    </row>
    <row r="85" spans="1:6" ht="20.25">
      <c r="A85" s="1"/>
      <c r="B85" s="1"/>
      <c r="C85" s="1"/>
      <c r="D85" s="1"/>
      <c r="E85" s="1"/>
      <c r="F85" s="1"/>
    </row>
    <row r="86" spans="1:6" ht="20.25">
      <c r="A86" s="1"/>
      <c r="B86" s="1"/>
      <c r="C86" s="1"/>
      <c r="D86" s="1"/>
      <c r="E86" s="1"/>
      <c r="F86" s="1"/>
    </row>
    <row r="87" spans="1:6" ht="20.25">
      <c r="A87" s="1"/>
      <c r="B87" s="1"/>
      <c r="C87" s="1"/>
      <c r="D87" s="1"/>
      <c r="E87" s="1"/>
      <c r="F87" s="1"/>
    </row>
    <row r="88" spans="1:6" ht="20.25">
      <c r="A88" s="1"/>
      <c r="B88" s="1"/>
      <c r="C88" s="1"/>
      <c r="D88" s="1"/>
      <c r="E88" s="1"/>
      <c r="F88" s="1"/>
    </row>
    <row r="89" spans="1:6" ht="20.25">
      <c r="A89" s="1"/>
      <c r="B89" s="1"/>
      <c r="C89" s="1"/>
      <c r="D89" s="1"/>
      <c r="E89" s="1"/>
      <c r="F89" s="1"/>
    </row>
    <row r="90" spans="1:6" ht="20.25">
      <c r="A90" s="1"/>
      <c r="B90" s="1"/>
      <c r="C90" s="1"/>
      <c r="D90" s="1"/>
      <c r="E90" s="1"/>
      <c r="F90" s="1"/>
    </row>
    <row r="91" spans="1:6" ht="20.25">
      <c r="A91" s="1"/>
      <c r="B91" s="1"/>
      <c r="C91" s="1"/>
      <c r="D91" s="1"/>
      <c r="E91" s="1"/>
      <c r="F91" s="1"/>
    </row>
    <row r="92" spans="1:6" ht="20.25">
      <c r="A92" s="1"/>
      <c r="B92" s="1"/>
      <c r="C92" s="1"/>
      <c r="D92" s="1"/>
      <c r="E92" s="1"/>
      <c r="F92" s="1"/>
    </row>
    <row r="93" spans="1:6" ht="20.25">
      <c r="A93" s="1"/>
      <c r="B93" s="1"/>
      <c r="C93" s="1"/>
      <c r="D93" s="1"/>
      <c r="E93" s="1"/>
      <c r="F93" s="1"/>
    </row>
    <row r="94" spans="1:6" ht="20.25">
      <c r="A94" s="1"/>
      <c r="B94" s="1"/>
      <c r="C94" s="1"/>
      <c r="D94" s="1"/>
      <c r="E94" s="1"/>
      <c r="F94" s="1"/>
    </row>
    <row r="95" spans="1:6" ht="20.25">
      <c r="A95" s="1"/>
      <c r="B95" s="1"/>
      <c r="C95" s="1"/>
      <c r="D95" s="1"/>
      <c r="E95" s="1"/>
      <c r="F95" s="1"/>
    </row>
    <row r="96" spans="1:6" ht="20.25">
      <c r="A96" s="1"/>
      <c r="B96" s="1"/>
      <c r="C96" s="1"/>
      <c r="D96" s="1"/>
      <c r="E96" s="1"/>
      <c r="F96" s="1"/>
    </row>
    <row r="97" spans="1:6" ht="20.25">
      <c r="A97" s="1"/>
      <c r="B97" s="1"/>
      <c r="C97" s="1"/>
      <c r="D97" s="1"/>
      <c r="E97" s="1"/>
      <c r="F97" s="1"/>
    </row>
    <row r="98" spans="1:6" ht="20.25">
      <c r="A98" s="1"/>
      <c r="B98" s="1"/>
      <c r="C98" s="1"/>
      <c r="D98" s="1"/>
      <c r="E98" s="1"/>
      <c r="F98" s="1"/>
    </row>
    <row r="99" spans="1:6" ht="20.25">
      <c r="A99" s="1"/>
      <c r="B99" s="1"/>
      <c r="C99" s="1"/>
      <c r="D99" s="1"/>
      <c r="E99" s="1"/>
      <c r="F99" s="1"/>
    </row>
    <row r="100" spans="1:6" ht="20.25">
      <c r="A100" s="1"/>
      <c r="B100" s="1"/>
      <c r="C100" s="1"/>
      <c r="D100" s="1"/>
      <c r="E100" s="1"/>
      <c r="F100" s="1"/>
    </row>
    <row r="101" spans="1:6" ht="20.25">
      <c r="A101" s="1"/>
      <c r="B101" s="1"/>
      <c r="C101" s="1"/>
      <c r="D101" s="1"/>
      <c r="E101" s="1"/>
      <c r="F101" s="1"/>
    </row>
    <row r="102" spans="1:6" ht="20.25">
      <c r="A102" s="1"/>
      <c r="B102" s="1"/>
      <c r="C102" s="1"/>
      <c r="D102" s="1"/>
      <c r="E102" s="1"/>
      <c r="F102" s="1"/>
    </row>
    <row r="103" spans="1:6" ht="20.25">
      <c r="A103" s="1"/>
      <c r="B103" s="1"/>
      <c r="C103" s="1"/>
      <c r="D103" s="1"/>
      <c r="E103" s="1"/>
      <c r="F103" s="1"/>
    </row>
    <row r="104" spans="1:6" ht="20.25">
      <c r="A104" s="1"/>
      <c r="B104" s="1"/>
      <c r="C104" s="1"/>
      <c r="D104" s="1"/>
      <c r="E104" s="1"/>
      <c r="F104" s="1"/>
    </row>
    <row r="105" spans="1:6" ht="20.25">
      <c r="A105" s="1"/>
      <c r="B105" s="1"/>
      <c r="C105" s="1"/>
      <c r="D105" s="1"/>
      <c r="E105" s="1"/>
      <c r="F105" s="1"/>
    </row>
    <row r="106" spans="1:6" ht="20.25">
      <c r="A106" s="1"/>
      <c r="B106" s="1"/>
      <c r="C106" s="1"/>
      <c r="D106" s="1"/>
      <c r="E106" s="1"/>
      <c r="F106" s="1"/>
    </row>
    <row r="107" spans="1:6" ht="20.25">
      <c r="A107" s="1"/>
      <c r="B107" s="1"/>
      <c r="C107" s="1"/>
      <c r="D107" s="1"/>
      <c r="E107" s="1"/>
      <c r="F107" s="1"/>
    </row>
    <row r="108" spans="1:6" ht="20.25">
      <c r="A108" s="1"/>
      <c r="B108" s="1"/>
      <c r="C108" s="1"/>
      <c r="D108" s="1"/>
      <c r="E108" s="1"/>
      <c r="F108" s="1"/>
    </row>
    <row r="109" spans="1:6" ht="20.25">
      <c r="A109" s="1"/>
      <c r="B109" s="1"/>
      <c r="C109" s="1"/>
      <c r="D109" s="1"/>
      <c r="E109" s="1"/>
      <c r="F109" s="1"/>
    </row>
    <row r="110" spans="1:6" ht="20.25">
      <c r="A110" s="1"/>
      <c r="B110" s="1"/>
      <c r="C110" s="1"/>
      <c r="D110" s="1"/>
      <c r="E110" s="1"/>
      <c r="F110" s="1"/>
    </row>
    <row r="111" spans="1:6" ht="20.25">
      <c r="A111" s="1"/>
      <c r="B111" s="1"/>
      <c r="C111" s="1"/>
      <c r="D111" s="1"/>
      <c r="E111" s="1"/>
      <c r="F111" s="1"/>
    </row>
    <row r="112" spans="1:6" ht="20.25">
      <c r="A112" s="1"/>
      <c r="B112" s="1"/>
      <c r="C112" s="1"/>
      <c r="D112" s="1"/>
      <c r="E112" s="1"/>
      <c r="F112" s="1"/>
    </row>
    <row r="113" spans="1:6" ht="20.25">
      <c r="A113" s="1"/>
      <c r="B113" s="1"/>
      <c r="C113" s="1"/>
      <c r="D113" s="1"/>
      <c r="E113" s="1"/>
      <c r="F113" s="1"/>
    </row>
    <row r="114" spans="1:6" ht="20.25">
      <c r="A114" s="1"/>
      <c r="B114" s="1"/>
      <c r="C114" s="1"/>
      <c r="D114" s="1"/>
      <c r="E114" s="1"/>
      <c r="F114" s="1"/>
    </row>
    <row r="115" spans="1:6" ht="20.25">
      <c r="A115" s="1"/>
      <c r="B115" s="1"/>
      <c r="C115" s="1"/>
      <c r="D115" s="1"/>
      <c r="E115" s="1"/>
      <c r="F115" s="1"/>
    </row>
    <row r="116" spans="1:6" ht="20.25">
      <c r="A116" s="1"/>
      <c r="B116" s="1"/>
      <c r="C116" s="1"/>
      <c r="D116" s="1"/>
      <c r="E116" s="1"/>
      <c r="F116" s="1"/>
    </row>
    <row r="117" spans="1:6" ht="20.25">
      <c r="A117" s="1"/>
      <c r="B117" s="1"/>
      <c r="C117" s="1"/>
      <c r="D117" s="1"/>
      <c r="E117" s="1"/>
      <c r="F117" s="1"/>
    </row>
    <row r="118" spans="1:6" ht="20.25">
      <c r="A118" s="1"/>
      <c r="B118" s="1"/>
      <c r="C118" s="1"/>
      <c r="D118" s="1"/>
      <c r="E118" s="1"/>
      <c r="F118" s="1"/>
    </row>
    <row r="119" spans="1:6" ht="20.25">
      <c r="A119" s="1"/>
      <c r="B119" s="1"/>
      <c r="C119" s="1"/>
      <c r="D119" s="1"/>
      <c r="E119" s="1"/>
      <c r="F119" s="1"/>
    </row>
    <row r="120" spans="1:6" ht="20.25">
      <c r="A120" s="1"/>
      <c r="B120" s="1"/>
      <c r="C120" s="1"/>
      <c r="D120" s="1"/>
      <c r="E120" s="1"/>
      <c r="F120" s="1"/>
    </row>
    <row r="121" spans="1:6" ht="20.25">
      <c r="A121" s="1"/>
      <c r="B121" s="1"/>
      <c r="C121" s="1"/>
      <c r="D121" s="1"/>
      <c r="E121" s="1"/>
      <c r="F121" s="1"/>
    </row>
    <row r="122" spans="1:6" ht="20.25">
      <c r="A122" s="1"/>
      <c r="B122" s="1"/>
      <c r="C122" s="1"/>
      <c r="D122" s="1"/>
      <c r="E122" s="1"/>
      <c r="F122" s="1"/>
    </row>
    <row r="123" spans="1:6" ht="20.25">
      <c r="A123" s="1"/>
      <c r="B123" s="1"/>
      <c r="C123" s="1"/>
      <c r="D123" s="1"/>
      <c r="E123" s="1"/>
      <c r="F123" s="1"/>
    </row>
    <row r="124" spans="1:6" ht="20.25">
      <c r="A124" s="1"/>
      <c r="B124" s="1"/>
      <c r="C124" s="1"/>
      <c r="D124" s="1"/>
      <c r="E124" s="1"/>
      <c r="F124" s="1"/>
    </row>
    <row r="125" spans="1:6" ht="20.25">
      <c r="A125" s="1"/>
      <c r="B125" s="1"/>
      <c r="C125" s="1"/>
      <c r="D125" s="1"/>
      <c r="E125" s="1"/>
      <c r="F125" s="1"/>
    </row>
    <row r="126" spans="1:6" ht="20.25">
      <c r="A126" s="1"/>
      <c r="B126" s="1"/>
      <c r="C126" s="1"/>
      <c r="D126" s="1"/>
      <c r="E126" s="1"/>
      <c r="F126" s="1"/>
    </row>
    <row r="127" spans="1:6" ht="20.25">
      <c r="A127" s="1"/>
      <c r="B127" s="1"/>
      <c r="C127" s="1"/>
      <c r="D127" s="1"/>
      <c r="E127" s="1"/>
      <c r="F127" s="1"/>
    </row>
    <row r="128" spans="1:6" ht="20.25">
      <c r="A128" s="1"/>
      <c r="B128" s="1"/>
      <c r="C128" s="1"/>
      <c r="D128" s="1"/>
      <c r="E128" s="1"/>
      <c r="F128" s="1"/>
    </row>
    <row r="129" spans="1:6" ht="20.25">
      <c r="A129" s="1"/>
      <c r="B129" s="1"/>
      <c r="C129" s="1"/>
      <c r="D129" s="1"/>
      <c r="E129" s="1"/>
      <c r="F129" s="1"/>
    </row>
    <row r="130" spans="1:6" ht="20.25">
      <c r="A130" s="1"/>
      <c r="B130" s="1"/>
      <c r="C130" s="1"/>
      <c r="D130" s="1"/>
      <c r="E130" s="1"/>
      <c r="F130" s="1"/>
    </row>
    <row r="131" spans="1:6" ht="20.25">
      <c r="A131" s="1"/>
      <c r="B131" s="1"/>
      <c r="C131" s="1"/>
      <c r="D131" s="1"/>
      <c r="E131" s="1"/>
      <c r="F131" s="1"/>
    </row>
    <row r="132" spans="1:6" ht="20.25">
      <c r="A132" s="1"/>
      <c r="B132" s="1"/>
      <c r="C132" s="1"/>
      <c r="D132" s="1"/>
      <c r="E132" s="1"/>
      <c r="F132" s="1"/>
    </row>
    <row r="133" spans="1:6" ht="20.25">
      <c r="A133" s="1"/>
      <c r="B133" s="1"/>
      <c r="C133" s="1"/>
      <c r="D133" s="1"/>
      <c r="E133" s="1"/>
      <c r="F133" s="1"/>
    </row>
    <row r="134" spans="1:6" ht="20.25">
      <c r="A134" s="1"/>
      <c r="B134" s="1"/>
      <c r="C134" s="1"/>
      <c r="D134" s="1"/>
      <c r="E134" s="1"/>
      <c r="F134" s="1"/>
    </row>
    <row r="135" spans="1:6" ht="20.25">
      <c r="A135" s="1"/>
      <c r="B135" s="1"/>
      <c r="C135" s="1"/>
      <c r="D135" s="1"/>
      <c r="E135" s="1"/>
      <c r="F135" s="1"/>
    </row>
  </sheetData>
  <mergeCells count="35">
    <mergeCell ref="A41:E41"/>
    <mergeCell ref="A42:E42"/>
    <mergeCell ref="A36:E36"/>
    <mergeCell ref="A40:E40"/>
    <mergeCell ref="A37:E37"/>
    <mergeCell ref="A38:E38"/>
    <mergeCell ref="A39:E39"/>
    <mergeCell ref="A1:E1"/>
    <mergeCell ref="A3:E3"/>
    <mergeCell ref="A2:E2"/>
    <mergeCell ref="A4:E4"/>
    <mergeCell ref="C23:E23"/>
    <mergeCell ref="A29:E29"/>
    <mergeCell ref="A35:E35"/>
    <mergeCell ref="A34:E34"/>
    <mergeCell ref="C24:E24"/>
    <mergeCell ref="C25:E25"/>
    <mergeCell ref="C26:E26"/>
    <mergeCell ref="A27:E27"/>
    <mergeCell ref="A28:E28"/>
    <mergeCell ref="A30:E30"/>
    <mergeCell ref="A31:E31"/>
    <mergeCell ref="A32:E32"/>
    <mergeCell ref="A33:E33"/>
    <mergeCell ref="A43:E43"/>
    <mergeCell ref="A53:E53"/>
    <mergeCell ref="A46:E46"/>
    <mergeCell ref="A47:E47"/>
    <mergeCell ref="A52:E52"/>
    <mergeCell ref="A48:E48"/>
    <mergeCell ref="A45:E45"/>
    <mergeCell ref="A50:E50"/>
    <mergeCell ref="A51:E51"/>
    <mergeCell ref="A49:E49"/>
    <mergeCell ref="A44:E44"/>
  </mergeCells>
  <pageMargins left="0.51181102362204722" right="0.51181102362204722" top="0.47244094488188981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97"/>
  <sheetViews>
    <sheetView tabSelected="1" view="pageBreakPreview" topLeftCell="A139" zoomScaleNormal="75" zoomScaleSheetLayoutView="100" zoomScalePageLayoutView="85" workbookViewId="0">
      <selection sqref="A1:T145"/>
    </sheetView>
  </sheetViews>
  <sheetFormatPr defaultColWidth="9" defaultRowHeight="18.75" customHeight="1"/>
  <cols>
    <col min="1" max="1" width="5.140625" style="18" customWidth="1"/>
    <col min="2" max="2" width="32.28515625" style="18" customWidth="1"/>
    <col min="3" max="3" width="7.42578125" style="18" customWidth="1"/>
    <col min="4" max="4" width="6.5703125" style="18" customWidth="1"/>
    <col min="5" max="5" width="6.85546875" style="18" customWidth="1"/>
    <col min="6" max="6" width="13.140625" style="18" customWidth="1"/>
    <col min="7" max="7" width="11.7109375" style="18" customWidth="1"/>
    <col min="8" max="8" width="7.42578125" style="18" customWidth="1"/>
    <col min="9" max="9" width="7.85546875" style="18" customWidth="1"/>
    <col min="10" max="10" width="9.28515625" style="18" customWidth="1"/>
    <col min="11" max="11" width="7.85546875" style="18" customWidth="1"/>
    <col min="12" max="13" width="7.28515625" style="18" customWidth="1"/>
    <col min="14" max="14" width="12.42578125" style="18" customWidth="1"/>
    <col min="15" max="15" width="10.42578125" style="18" customWidth="1"/>
    <col min="16" max="16" width="10.28515625" style="18" customWidth="1"/>
    <col min="17" max="17" width="16.42578125" style="18" customWidth="1"/>
    <col min="18" max="18" width="15.140625" style="18" customWidth="1"/>
    <col min="19" max="19" width="15.42578125" style="18" customWidth="1"/>
    <col min="20" max="20" width="16.28515625" style="118" customWidth="1"/>
    <col min="21" max="22" width="7.140625" style="18" customWidth="1"/>
    <col min="23" max="24" width="9.42578125" style="18" customWidth="1"/>
    <col min="25" max="25" width="8.28515625" style="18" customWidth="1"/>
    <col min="26" max="27" width="7.140625" style="18" customWidth="1"/>
    <col min="28" max="28" width="9.5703125" style="18" customWidth="1"/>
    <col min="29" max="29" width="8" style="18" customWidth="1"/>
    <col min="30" max="30" width="7.28515625" style="18" customWidth="1"/>
    <col min="31" max="31" width="6.42578125" style="18" customWidth="1"/>
    <col min="32" max="32" width="7" style="18" customWidth="1"/>
    <col min="33" max="33" width="8.42578125" style="18" customWidth="1"/>
    <col min="34" max="34" width="6.5703125" style="18" customWidth="1"/>
    <col min="35" max="35" width="5.85546875" style="18" customWidth="1"/>
    <col min="36" max="36" width="6.7109375" style="18" customWidth="1"/>
    <col min="37" max="16384" width="9" style="18"/>
  </cols>
  <sheetData>
    <row r="1" spans="1:31" ht="18.75" customHeight="1">
      <c r="A1" s="196" t="s">
        <v>185</v>
      </c>
      <c r="B1" s="197"/>
      <c r="C1" s="197"/>
      <c r="D1" s="197"/>
      <c r="E1" s="197"/>
      <c r="F1" s="198"/>
      <c r="G1" s="19"/>
      <c r="H1" s="20"/>
      <c r="I1" s="20"/>
      <c r="J1" s="20"/>
      <c r="K1" s="21"/>
      <c r="L1" s="21"/>
      <c r="M1" s="21"/>
      <c r="N1" s="22"/>
      <c r="O1" s="22"/>
      <c r="P1" s="22"/>
      <c r="Q1" s="22"/>
      <c r="R1" s="22"/>
      <c r="S1" s="22"/>
      <c r="T1" s="99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s="82" customFormat="1" ht="18" customHeight="1">
      <c r="A2" s="194" t="s">
        <v>8</v>
      </c>
      <c r="B2" s="194" t="s">
        <v>9</v>
      </c>
      <c r="C2" s="80"/>
      <c r="D2" s="80"/>
      <c r="E2" s="185" t="s">
        <v>187</v>
      </c>
      <c r="F2" s="186"/>
      <c r="G2" s="187"/>
      <c r="H2" s="185" t="s">
        <v>24</v>
      </c>
      <c r="I2" s="186"/>
      <c r="J2" s="187"/>
      <c r="K2" s="185" t="s">
        <v>15</v>
      </c>
      <c r="L2" s="186"/>
      <c r="M2" s="187"/>
      <c r="N2" s="185" t="s">
        <v>16</v>
      </c>
      <c r="O2" s="186"/>
      <c r="P2" s="187"/>
      <c r="Q2" s="185" t="s">
        <v>155</v>
      </c>
      <c r="R2" s="186"/>
      <c r="S2" s="187"/>
      <c r="T2" s="182" t="s">
        <v>0</v>
      </c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</row>
    <row r="3" spans="1:31" s="82" customFormat="1" ht="18" customHeight="1">
      <c r="A3" s="194"/>
      <c r="B3" s="194"/>
      <c r="C3" s="83" t="s">
        <v>10</v>
      </c>
      <c r="D3" s="83" t="s">
        <v>12</v>
      </c>
      <c r="E3" s="191"/>
      <c r="F3" s="192"/>
      <c r="G3" s="193"/>
      <c r="H3" s="188" t="s">
        <v>23</v>
      </c>
      <c r="I3" s="189"/>
      <c r="J3" s="190"/>
      <c r="K3" s="188" t="s">
        <v>1</v>
      </c>
      <c r="L3" s="189"/>
      <c r="M3" s="190"/>
      <c r="N3" s="188" t="s">
        <v>154</v>
      </c>
      <c r="O3" s="189"/>
      <c r="P3" s="190"/>
      <c r="Q3" s="188"/>
      <c r="R3" s="189"/>
      <c r="S3" s="190"/>
      <c r="T3" s="183"/>
    </row>
    <row r="4" spans="1:31" s="82" customFormat="1" ht="18" customHeight="1">
      <c r="A4" s="194"/>
      <c r="B4" s="194"/>
      <c r="C4" s="83" t="s">
        <v>11</v>
      </c>
      <c r="D4" s="83" t="s">
        <v>13</v>
      </c>
      <c r="E4" s="80" t="s">
        <v>12</v>
      </c>
      <c r="F4" s="211" t="s">
        <v>14</v>
      </c>
      <c r="G4" s="80" t="s">
        <v>152</v>
      </c>
      <c r="H4" s="191" t="s">
        <v>100</v>
      </c>
      <c r="I4" s="192"/>
      <c r="J4" s="193"/>
      <c r="K4" s="191"/>
      <c r="L4" s="192"/>
      <c r="M4" s="193"/>
      <c r="N4" s="191"/>
      <c r="O4" s="192"/>
      <c r="P4" s="193"/>
      <c r="Q4" s="191"/>
      <c r="R4" s="192"/>
      <c r="S4" s="193"/>
      <c r="T4" s="183"/>
    </row>
    <row r="5" spans="1:31" s="82" customFormat="1" ht="18" customHeight="1">
      <c r="A5" s="194"/>
      <c r="B5" s="194"/>
      <c r="C5" s="84"/>
      <c r="D5" s="84"/>
      <c r="E5" s="84" t="s">
        <v>157</v>
      </c>
      <c r="F5" s="212"/>
      <c r="G5" s="84" t="s">
        <v>153</v>
      </c>
      <c r="H5" s="85">
        <v>2567</v>
      </c>
      <c r="I5" s="85">
        <v>2568</v>
      </c>
      <c r="J5" s="85">
        <v>2569</v>
      </c>
      <c r="K5" s="85">
        <v>2567</v>
      </c>
      <c r="L5" s="85">
        <v>2568</v>
      </c>
      <c r="M5" s="85">
        <v>2569</v>
      </c>
      <c r="N5" s="85">
        <v>2567</v>
      </c>
      <c r="O5" s="85">
        <v>2568</v>
      </c>
      <c r="P5" s="85">
        <v>2569</v>
      </c>
      <c r="Q5" s="85">
        <v>2567</v>
      </c>
      <c r="R5" s="85">
        <v>2568</v>
      </c>
      <c r="S5" s="85">
        <v>2569</v>
      </c>
      <c r="T5" s="184"/>
    </row>
    <row r="6" spans="1:31" s="66" customFormat="1" ht="18" customHeight="1">
      <c r="A6" s="145">
        <v>1</v>
      </c>
      <c r="B6" s="146" t="s">
        <v>106</v>
      </c>
      <c r="C6" s="147" t="s">
        <v>107</v>
      </c>
      <c r="D6" s="147">
        <v>1</v>
      </c>
      <c r="E6" s="147">
        <v>1</v>
      </c>
      <c r="F6" s="148">
        <f>49830*12</f>
        <v>597960</v>
      </c>
      <c r="G6" s="148">
        <v>168000</v>
      </c>
      <c r="H6" s="147">
        <v>1</v>
      </c>
      <c r="I6" s="147">
        <v>1</v>
      </c>
      <c r="J6" s="147">
        <v>1</v>
      </c>
      <c r="K6" s="147" t="s">
        <v>108</v>
      </c>
      <c r="L6" s="147" t="s">
        <v>2</v>
      </c>
      <c r="M6" s="147" t="s">
        <v>2</v>
      </c>
      <c r="N6" s="148">
        <v>23040</v>
      </c>
      <c r="O6" s="148">
        <v>23400.2304</v>
      </c>
      <c r="P6" s="148">
        <v>20760</v>
      </c>
      <c r="Q6" s="148">
        <f>SUM(F6+G6+N6)</f>
        <v>789000</v>
      </c>
      <c r="R6" s="148">
        <f>SUM(Q6+O6)</f>
        <v>812400.2304</v>
      </c>
      <c r="S6" s="148">
        <f>SUM(R6+P6)</f>
        <v>833160.2304</v>
      </c>
      <c r="T6" s="162">
        <v>49830</v>
      </c>
    </row>
    <row r="7" spans="1:31" s="66" customFormat="1" ht="18" customHeight="1">
      <c r="A7" s="126">
        <v>2</v>
      </c>
      <c r="B7" s="120" t="s">
        <v>161</v>
      </c>
      <c r="C7" s="121" t="s">
        <v>25</v>
      </c>
      <c r="D7" s="121">
        <v>1</v>
      </c>
      <c r="E7" s="121">
        <v>1</v>
      </c>
      <c r="F7" s="122">
        <v>638760</v>
      </c>
      <c r="G7" s="122">
        <f>3500*12</f>
        <v>42000</v>
      </c>
      <c r="H7" s="121">
        <v>1</v>
      </c>
      <c r="I7" s="121">
        <v>1</v>
      </c>
      <c r="J7" s="121">
        <v>1</v>
      </c>
      <c r="K7" s="139" t="s">
        <v>2</v>
      </c>
      <c r="L7" s="139" t="s">
        <v>2</v>
      </c>
      <c r="M7" s="139" t="s">
        <v>2</v>
      </c>
      <c r="N7" s="122">
        <v>20760</v>
      </c>
      <c r="O7" s="122">
        <v>21240</v>
      </c>
      <c r="P7" s="122">
        <v>21960</v>
      </c>
      <c r="Q7" s="122">
        <f>SUM(F7+G7+N7)</f>
        <v>701520</v>
      </c>
      <c r="R7" s="122">
        <f>SUM(Q7+O7)</f>
        <v>722760</v>
      </c>
      <c r="S7" s="122">
        <f>SUM(R7+P7)</f>
        <v>744720</v>
      </c>
      <c r="T7" s="33">
        <v>53230</v>
      </c>
    </row>
    <row r="8" spans="1:31" s="66" customFormat="1" ht="18" customHeight="1">
      <c r="A8" s="126"/>
      <c r="B8" s="142" t="s">
        <v>121</v>
      </c>
      <c r="C8" s="121"/>
      <c r="D8" s="121"/>
      <c r="E8" s="121"/>
      <c r="F8" s="149"/>
      <c r="G8" s="149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00"/>
    </row>
    <row r="9" spans="1:31" s="66" customFormat="1" ht="18" customHeight="1">
      <c r="A9" s="126">
        <v>3</v>
      </c>
      <c r="B9" s="120" t="s">
        <v>160</v>
      </c>
      <c r="C9" s="121" t="s">
        <v>25</v>
      </c>
      <c r="D9" s="121">
        <v>1</v>
      </c>
      <c r="E9" s="121">
        <v>1</v>
      </c>
      <c r="F9" s="122">
        <f>T9*12</f>
        <v>506520</v>
      </c>
      <c r="G9" s="122">
        <v>42000</v>
      </c>
      <c r="H9" s="121">
        <v>1</v>
      </c>
      <c r="I9" s="121">
        <v>1</v>
      </c>
      <c r="J9" s="121">
        <v>1</v>
      </c>
      <c r="K9" s="150">
        <v>0</v>
      </c>
      <c r="L9" s="150">
        <v>0</v>
      </c>
      <c r="M9" s="150">
        <v>0</v>
      </c>
      <c r="N9" s="122">
        <v>16440</v>
      </c>
      <c r="O9" s="122">
        <v>16920</v>
      </c>
      <c r="P9" s="122">
        <v>18000</v>
      </c>
      <c r="Q9" s="122">
        <f>SUM(F9+G9+N9)</f>
        <v>564960</v>
      </c>
      <c r="R9" s="122">
        <f>SUM(Q9+O9)</f>
        <v>581880</v>
      </c>
      <c r="S9" s="122">
        <f>SUM(R9+P9)</f>
        <v>599880</v>
      </c>
      <c r="T9" s="33">
        <v>42210</v>
      </c>
    </row>
    <row r="10" spans="1:31" s="66" customFormat="1" ht="18" customHeight="1">
      <c r="A10" s="126"/>
      <c r="B10" s="120" t="s">
        <v>159</v>
      </c>
      <c r="C10" s="121"/>
      <c r="D10" s="121"/>
      <c r="E10" s="121"/>
      <c r="F10" s="151"/>
      <c r="G10" s="151"/>
      <c r="H10" s="139"/>
      <c r="I10" s="139"/>
      <c r="J10" s="139"/>
      <c r="K10" s="139"/>
      <c r="L10" s="139"/>
      <c r="M10" s="139"/>
      <c r="N10" s="151"/>
      <c r="O10" s="151"/>
      <c r="P10" s="151"/>
      <c r="Q10" s="151"/>
      <c r="R10" s="151"/>
      <c r="S10" s="151"/>
      <c r="T10" s="100"/>
    </row>
    <row r="11" spans="1:31" s="66" customFormat="1" ht="18" customHeight="1">
      <c r="A11" s="126">
        <v>4</v>
      </c>
      <c r="B11" s="120" t="s">
        <v>19</v>
      </c>
      <c r="C11" s="121" t="s">
        <v>165</v>
      </c>
      <c r="D11" s="121">
        <v>1</v>
      </c>
      <c r="E11" s="121">
        <v>1</v>
      </c>
      <c r="F11" s="122">
        <f>26920*12</f>
        <v>323040</v>
      </c>
      <c r="G11" s="122">
        <v>0</v>
      </c>
      <c r="H11" s="121">
        <v>1</v>
      </c>
      <c r="I11" s="121">
        <v>1</v>
      </c>
      <c r="J11" s="121">
        <v>1</v>
      </c>
      <c r="K11" s="139" t="s">
        <v>2</v>
      </c>
      <c r="L11" s="139" t="s">
        <v>2</v>
      </c>
      <c r="M11" s="139" t="s">
        <v>2</v>
      </c>
      <c r="N11" s="122">
        <v>12240</v>
      </c>
      <c r="O11" s="122">
        <v>12960</v>
      </c>
      <c r="P11" s="122">
        <v>13440</v>
      </c>
      <c r="Q11" s="122">
        <f t="shared" ref="Q11:Q18" si="0">SUM(F11+G11+N11)</f>
        <v>335280</v>
      </c>
      <c r="R11" s="122">
        <f t="shared" ref="R11:S15" si="1">SUM(Q11+O11)</f>
        <v>348240</v>
      </c>
      <c r="S11" s="122">
        <f t="shared" si="1"/>
        <v>361680</v>
      </c>
      <c r="T11" s="33">
        <v>26920</v>
      </c>
    </row>
    <row r="12" spans="1:31" s="66" customFormat="1" ht="18" customHeight="1">
      <c r="A12" s="126">
        <v>5</v>
      </c>
      <c r="B12" s="120" t="s">
        <v>28</v>
      </c>
      <c r="C12" s="135" t="s">
        <v>167</v>
      </c>
      <c r="D12" s="135">
        <v>1</v>
      </c>
      <c r="E12" s="135">
        <v>1</v>
      </c>
      <c r="F12" s="136">
        <v>226760</v>
      </c>
      <c r="G12" s="136">
        <v>0</v>
      </c>
      <c r="H12" s="135">
        <v>1</v>
      </c>
      <c r="I12" s="135">
        <v>1</v>
      </c>
      <c r="J12" s="135">
        <v>1</v>
      </c>
      <c r="K12" s="135"/>
      <c r="L12" s="141"/>
      <c r="M12" s="135"/>
      <c r="N12" s="136">
        <v>9000</v>
      </c>
      <c r="O12" s="136">
        <v>8760</v>
      </c>
      <c r="P12" s="136">
        <v>9240</v>
      </c>
      <c r="Q12" s="136">
        <f t="shared" ref="Q12" si="2">SUM(F12+G12+N12)</f>
        <v>235760</v>
      </c>
      <c r="R12" s="136">
        <f t="shared" si="1"/>
        <v>244520</v>
      </c>
      <c r="S12" s="136">
        <f t="shared" si="1"/>
        <v>253760</v>
      </c>
      <c r="T12" s="125">
        <v>22230</v>
      </c>
    </row>
    <row r="13" spans="1:31" s="66" customFormat="1" ht="18" customHeight="1">
      <c r="A13" s="126">
        <v>6</v>
      </c>
      <c r="B13" s="120" t="s">
        <v>27</v>
      </c>
      <c r="C13" s="121" t="s">
        <v>165</v>
      </c>
      <c r="D13" s="121">
        <v>1</v>
      </c>
      <c r="E13" s="121">
        <v>1</v>
      </c>
      <c r="F13" s="122">
        <f>31340*12</f>
        <v>376080</v>
      </c>
      <c r="G13" s="122">
        <v>0</v>
      </c>
      <c r="H13" s="121">
        <v>1</v>
      </c>
      <c r="I13" s="121">
        <v>1</v>
      </c>
      <c r="J13" s="121">
        <v>1</v>
      </c>
      <c r="K13" s="121" t="s">
        <v>2</v>
      </c>
      <c r="L13" s="121" t="s">
        <v>2</v>
      </c>
      <c r="M13" s="121" t="s">
        <v>2</v>
      </c>
      <c r="N13" s="122">
        <v>13320</v>
      </c>
      <c r="O13" s="122">
        <v>13320</v>
      </c>
      <c r="P13" s="122">
        <v>13440</v>
      </c>
      <c r="Q13" s="122">
        <f t="shared" si="0"/>
        <v>389400</v>
      </c>
      <c r="R13" s="122">
        <f t="shared" si="1"/>
        <v>402720</v>
      </c>
      <c r="S13" s="122">
        <f t="shared" si="1"/>
        <v>416160</v>
      </c>
      <c r="T13" s="33">
        <v>31340</v>
      </c>
    </row>
    <row r="14" spans="1:31" s="66" customFormat="1" ht="18" customHeight="1">
      <c r="A14" s="126">
        <v>7</v>
      </c>
      <c r="B14" s="120" t="s">
        <v>109</v>
      </c>
      <c r="C14" s="121" t="s">
        <v>165</v>
      </c>
      <c r="D14" s="121">
        <v>1</v>
      </c>
      <c r="E14" s="121">
        <v>1</v>
      </c>
      <c r="F14" s="122">
        <f>33560*12</f>
        <v>402720</v>
      </c>
      <c r="G14" s="152">
        <v>0</v>
      </c>
      <c r="H14" s="121">
        <v>1</v>
      </c>
      <c r="I14" s="121">
        <v>1</v>
      </c>
      <c r="J14" s="121">
        <v>1</v>
      </c>
      <c r="K14" s="139" t="s">
        <v>2</v>
      </c>
      <c r="L14" s="139" t="s">
        <v>2</v>
      </c>
      <c r="M14" s="139" t="s">
        <v>2</v>
      </c>
      <c r="N14" s="122">
        <v>13440</v>
      </c>
      <c r="O14" s="122">
        <v>13320</v>
      </c>
      <c r="P14" s="122">
        <v>13200</v>
      </c>
      <c r="Q14" s="122">
        <f t="shared" si="0"/>
        <v>416160</v>
      </c>
      <c r="R14" s="122">
        <f t="shared" si="1"/>
        <v>429480</v>
      </c>
      <c r="S14" s="122">
        <f t="shared" si="1"/>
        <v>442680</v>
      </c>
      <c r="T14" s="33">
        <v>33560</v>
      </c>
    </row>
    <row r="15" spans="1:31" s="66" customFormat="1" ht="18" customHeight="1">
      <c r="A15" s="126">
        <v>8</v>
      </c>
      <c r="B15" s="120" t="s">
        <v>20</v>
      </c>
      <c r="C15" s="121" t="s">
        <v>165</v>
      </c>
      <c r="D15" s="121">
        <v>1</v>
      </c>
      <c r="E15" s="121">
        <v>1</v>
      </c>
      <c r="F15" s="122">
        <f>34110*12</f>
        <v>409320</v>
      </c>
      <c r="G15" s="122">
        <v>0</v>
      </c>
      <c r="H15" s="121">
        <v>1</v>
      </c>
      <c r="I15" s="121">
        <v>1</v>
      </c>
      <c r="J15" s="121">
        <v>1</v>
      </c>
      <c r="K15" s="121" t="s">
        <v>2</v>
      </c>
      <c r="L15" s="121" t="s">
        <v>2</v>
      </c>
      <c r="M15" s="121" t="s">
        <v>2</v>
      </c>
      <c r="N15" s="122">
        <v>13320</v>
      </c>
      <c r="O15" s="122">
        <v>13080</v>
      </c>
      <c r="P15" s="122">
        <v>13200</v>
      </c>
      <c r="Q15" s="122">
        <f t="shared" si="0"/>
        <v>422640</v>
      </c>
      <c r="R15" s="122">
        <f t="shared" si="1"/>
        <v>435720</v>
      </c>
      <c r="S15" s="122">
        <f t="shared" si="1"/>
        <v>448920</v>
      </c>
      <c r="T15" s="33">
        <v>34110</v>
      </c>
    </row>
    <row r="16" spans="1:31" s="66" customFormat="1" ht="18" customHeight="1">
      <c r="A16" s="126">
        <v>9</v>
      </c>
      <c r="B16" s="120" t="s">
        <v>110</v>
      </c>
      <c r="C16" s="121" t="s">
        <v>167</v>
      </c>
      <c r="D16" s="121">
        <v>1</v>
      </c>
      <c r="E16" s="121">
        <v>1</v>
      </c>
      <c r="F16" s="122">
        <f>26920*12</f>
        <v>323040</v>
      </c>
      <c r="G16" s="122">
        <v>0</v>
      </c>
      <c r="H16" s="121">
        <v>1</v>
      </c>
      <c r="I16" s="121">
        <v>1</v>
      </c>
      <c r="J16" s="121">
        <v>1</v>
      </c>
      <c r="K16" s="139" t="s">
        <v>108</v>
      </c>
      <c r="L16" s="139" t="s">
        <v>2</v>
      </c>
      <c r="M16" s="139" t="s">
        <v>2</v>
      </c>
      <c r="N16" s="122">
        <v>10560</v>
      </c>
      <c r="O16" s="122">
        <v>10680</v>
      </c>
      <c r="P16" s="122">
        <v>10560</v>
      </c>
      <c r="Q16" s="122">
        <f>SUM(F16+G16+N16)</f>
        <v>333600</v>
      </c>
      <c r="R16" s="122">
        <f t="shared" ref="R16:S21" si="3">SUM(Q16+O16)</f>
        <v>344280</v>
      </c>
      <c r="S16" s="122">
        <f t="shared" si="3"/>
        <v>354840</v>
      </c>
      <c r="T16" s="33">
        <v>26920</v>
      </c>
    </row>
    <row r="17" spans="1:20" s="66" customFormat="1" ht="18" customHeight="1">
      <c r="A17" s="133">
        <v>10</v>
      </c>
      <c r="B17" s="153" t="s">
        <v>111</v>
      </c>
      <c r="C17" s="135" t="s">
        <v>170</v>
      </c>
      <c r="D17" s="135">
        <v>1</v>
      </c>
      <c r="E17" s="135">
        <v>1</v>
      </c>
      <c r="F17" s="136">
        <v>165120</v>
      </c>
      <c r="G17" s="154">
        <v>0</v>
      </c>
      <c r="H17" s="135">
        <v>1</v>
      </c>
      <c r="I17" s="135">
        <v>1</v>
      </c>
      <c r="J17" s="135">
        <v>1</v>
      </c>
      <c r="K17" s="141"/>
      <c r="L17" s="135" t="s">
        <v>2</v>
      </c>
      <c r="M17" s="135" t="s">
        <v>2</v>
      </c>
      <c r="N17" s="136">
        <v>7200</v>
      </c>
      <c r="O17" s="136">
        <v>7320</v>
      </c>
      <c r="P17" s="136">
        <v>9000</v>
      </c>
      <c r="Q17" s="136">
        <f>SUM(F17+G17+N17)</f>
        <v>172320</v>
      </c>
      <c r="R17" s="136">
        <f t="shared" si="3"/>
        <v>179640</v>
      </c>
      <c r="S17" s="136">
        <f t="shared" si="3"/>
        <v>188640</v>
      </c>
      <c r="T17" s="125">
        <v>13760</v>
      </c>
    </row>
    <row r="18" spans="1:20" s="66" customFormat="1" ht="18" customHeight="1">
      <c r="A18" s="126">
        <v>11</v>
      </c>
      <c r="B18" s="120" t="s">
        <v>112</v>
      </c>
      <c r="C18" s="121" t="s">
        <v>168</v>
      </c>
      <c r="D18" s="121">
        <v>1</v>
      </c>
      <c r="E18" s="121">
        <v>1</v>
      </c>
      <c r="F18" s="122">
        <v>381120</v>
      </c>
      <c r="G18" s="122">
        <v>0</v>
      </c>
      <c r="H18" s="121">
        <v>1</v>
      </c>
      <c r="I18" s="121">
        <v>1</v>
      </c>
      <c r="J18" s="121">
        <v>1</v>
      </c>
      <c r="K18" s="139" t="s">
        <v>108</v>
      </c>
      <c r="L18" s="139" t="s">
        <v>2</v>
      </c>
      <c r="M18" s="139" t="s">
        <v>2</v>
      </c>
      <c r="N18" s="122">
        <v>12360</v>
      </c>
      <c r="O18" s="122">
        <v>13960</v>
      </c>
      <c r="P18" s="122">
        <v>13440</v>
      </c>
      <c r="Q18" s="122">
        <f t="shared" si="0"/>
        <v>393480</v>
      </c>
      <c r="R18" s="122">
        <f t="shared" si="3"/>
        <v>407440</v>
      </c>
      <c r="S18" s="122">
        <f t="shared" si="3"/>
        <v>420880</v>
      </c>
      <c r="T18" s="33">
        <v>31760</v>
      </c>
    </row>
    <row r="19" spans="1:20" s="66" customFormat="1" ht="18" customHeight="1">
      <c r="A19" s="133">
        <v>12</v>
      </c>
      <c r="B19" s="153" t="s">
        <v>20</v>
      </c>
      <c r="C19" s="135" t="s">
        <v>167</v>
      </c>
      <c r="D19" s="135">
        <v>1</v>
      </c>
      <c r="E19" s="135">
        <v>1</v>
      </c>
      <c r="F19" s="136">
        <f>T19*12</f>
        <v>203280</v>
      </c>
      <c r="G19" s="136">
        <v>0</v>
      </c>
      <c r="H19" s="135">
        <v>1</v>
      </c>
      <c r="I19" s="135">
        <v>1</v>
      </c>
      <c r="J19" s="135">
        <v>1</v>
      </c>
      <c r="K19" s="135"/>
      <c r="L19" s="135"/>
      <c r="M19" s="135"/>
      <c r="N19" s="136">
        <v>7680</v>
      </c>
      <c r="O19" s="136">
        <v>7680</v>
      </c>
      <c r="P19" s="136">
        <v>7800</v>
      </c>
      <c r="Q19" s="136">
        <v>233760</v>
      </c>
      <c r="R19" s="136">
        <v>241440</v>
      </c>
      <c r="S19" s="136">
        <v>249240</v>
      </c>
      <c r="T19" s="125">
        <v>16940</v>
      </c>
    </row>
    <row r="20" spans="1:20" s="66" customFormat="1" ht="18" customHeight="1">
      <c r="A20" s="133">
        <v>13</v>
      </c>
      <c r="B20" s="153" t="s">
        <v>172</v>
      </c>
      <c r="C20" s="121" t="s">
        <v>173</v>
      </c>
      <c r="D20" s="135">
        <v>1</v>
      </c>
      <c r="E20" s="135" t="s">
        <v>2</v>
      </c>
      <c r="F20" s="136">
        <v>355320</v>
      </c>
      <c r="G20" s="136">
        <v>0</v>
      </c>
      <c r="H20" s="121">
        <v>1</v>
      </c>
      <c r="I20" s="121">
        <v>1</v>
      </c>
      <c r="J20" s="121">
        <v>1</v>
      </c>
      <c r="K20" s="135"/>
      <c r="L20" s="135"/>
      <c r="M20" s="135"/>
      <c r="N20" s="136">
        <v>12000</v>
      </c>
      <c r="O20" s="136">
        <v>12000</v>
      </c>
      <c r="P20" s="136">
        <v>12000</v>
      </c>
      <c r="Q20" s="136">
        <v>367320</v>
      </c>
      <c r="R20" s="136">
        <v>379320</v>
      </c>
      <c r="S20" s="136">
        <v>391320</v>
      </c>
      <c r="T20" s="163" t="s">
        <v>181</v>
      </c>
    </row>
    <row r="21" spans="1:20" s="66" customFormat="1" ht="18" customHeight="1">
      <c r="A21" s="126">
        <v>14</v>
      </c>
      <c r="B21" s="165" t="s">
        <v>166</v>
      </c>
      <c r="C21" s="121" t="s">
        <v>147</v>
      </c>
      <c r="D21" s="121">
        <v>1</v>
      </c>
      <c r="E21" s="121" t="s">
        <v>2</v>
      </c>
      <c r="F21" s="122">
        <v>297900</v>
      </c>
      <c r="G21" s="122">
        <v>0</v>
      </c>
      <c r="H21" s="121">
        <v>1</v>
      </c>
      <c r="I21" s="121">
        <v>1</v>
      </c>
      <c r="J21" s="121">
        <v>1</v>
      </c>
      <c r="K21" s="140"/>
      <c r="L21" s="139" t="s">
        <v>2</v>
      </c>
      <c r="M21" s="139" t="s">
        <v>2</v>
      </c>
      <c r="N21" s="122">
        <v>9720</v>
      </c>
      <c r="O21" s="122">
        <v>9720</v>
      </c>
      <c r="P21" s="122">
        <v>9720</v>
      </c>
      <c r="Q21" s="122">
        <f>SUM(F21+G21+N21)</f>
        <v>307620</v>
      </c>
      <c r="R21" s="122">
        <f t="shared" si="3"/>
        <v>317340</v>
      </c>
      <c r="S21" s="122">
        <f t="shared" si="3"/>
        <v>327060</v>
      </c>
      <c r="T21" s="163" t="s">
        <v>181</v>
      </c>
    </row>
    <row r="22" spans="1:20" s="66" customFormat="1" ht="18" customHeight="1">
      <c r="A22" s="133">
        <v>15</v>
      </c>
      <c r="B22" s="153" t="s">
        <v>112</v>
      </c>
      <c r="C22" s="121" t="s">
        <v>170</v>
      </c>
      <c r="D22" s="121">
        <v>1</v>
      </c>
      <c r="E22" s="121" t="s">
        <v>162</v>
      </c>
      <c r="F22" s="122">
        <f>15440*12</f>
        <v>185280</v>
      </c>
      <c r="G22" s="122">
        <v>0</v>
      </c>
      <c r="H22" s="121">
        <v>1</v>
      </c>
      <c r="I22" s="121">
        <v>1</v>
      </c>
      <c r="J22" s="121">
        <v>1</v>
      </c>
      <c r="K22" s="140"/>
      <c r="L22" s="139" t="s">
        <v>2</v>
      </c>
      <c r="M22" s="139" t="s">
        <v>2</v>
      </c>
      <c r="N22" s="122">
        <v>7080</v>
      </c>
      <c r="O22" s="122">
        <v>7440</v>
      </c>
      <c r="P22" s="122">
        <v>7440</v>
      </c>
      <c r="Q22" s="122">
        <f>SUM(F22+G22+N22)</f>
        <v>192360</v>
      </c>
      <c r="R22" s="122">
        <f>SUM(Q22+O22)</f>
        <v>199800</v>
      </c>
      <c r="S22" s="122">
        <f>SUM(R22+P22)</f>
        <v>207240</v>
      </c>
      <c r="T22" s="33">
        <v>15440</v>
      </c>
    </row>
    <row r="23" spans="1:20" s="66" customFormat="1" ht="18" customHeight="1">
      <c r="A23" s="155"/>
      <c r="B23" s="142" t="s">
        <v>113</v>
      </c>
      <c r="C23" s="156"/>
      <c r="D23" s="156"/>
      <c r="E23" s="156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51"/>
      <c r="R23" s="143"/>
      <c r="S23" s="143"/>
      <c r="T23" s="100"/>
    </row>
    <row r="24" spans="1:20" s="66" customFormat="1" ht="18" customHeight="1">
      <c r="A24" s="126">
        <v>16</v>
      </c>
      <c r="B24" s="138" t="s">
        <v>26</v>
      </c>
      <c r="C24" s="121" t="s">
        <v>2</v>
      </c>
      <c r="D24" s="121">
        <v>1</v>
      </c>
      <c r="E24" s="121">
        <v>1</v>
      </c>
      <c r="F24" s="122">
        <f>T24*12</f>
        <v>323280</v>
      </c>
      <c r="G24" s="122">
        <v>0</v>
      </c>
      <c r="H24" s="121">
        <v>1</v>
      </c>
      <c r="I24" s="121">
        <v>1</v>
      </c>
      <c r="J24" s="121">
        <v>1</v>
      </c>
      <c r="K24" s="139" t="s">
        <v>108</v>
      </c>
      <c r="L24" s="139" t="s">
        <v>2</v>
      </c>
      <c r="M24" s="139" t="s">
        <v>2</v>
      </c>
      <c r="N24" s="122">
        <v>12120</v>
      </c>
      <c r="O24" s="122">
        <v>12600</v>
      </c>
      <c r="P24" s="122">
        <v>12960</v>
      </c>
      <c r="Q24" s="122">
        <f>SUM(F24+G24+N24)</f>
        <v>335400</v>
      </c>
      <c r="R24" s="122">
        <f>SUM(Q24+O24)</f>
        <v>348000</v>
      </c>
      <c r="S24" s="122">
        <f>SUM(R24+P24)</f>
        <v>360960</v>
      </c>
      <c r="T24" s="33">
        <v>26940</v>
      </c>
    </row>
    <row r="25" spans="1:20" s="66" customFormat="1" ht="18" customHeight="1">
      <c r="A25" s="126"/>
      <c r="B25" s="142" t="s">
        <v>128</v>
      </c>
      <c r="C25" s="121"/>
      <c r="D25" s="121"/>
      <c r="E25" s="121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51"/>
      <c r="R25" s="143"/>
      <c r="S25" s="143"/>
      <c r="T25" s="100"/>
    </row>
    <row r="26" spans="1:20" s="66" customFormat="1" ht="18" customHeight="1">
      <c r="A26" s="126">
        <v>17</v>
      </c>
      <c r="B26" s="138" t="s">
        <v>114</v>
      </c>
      <c r="C26" s="121" t="s">
        <v>2</v>
      </c>
      <c r="D26" s="121">
        <v>1</v>
      </c>
      <c r="E26" s="121">
        <v>1</v>
      </c>
      <c r="F26" s="122">
        <f>25350*12</f>
        <v>304200</v>
      </c>
      <c r="G26" s="122">
        <v>0</v>
      </c>
      <c r="H26" s="121">
        <v>1</v>
      </c>
      <c r="I26" s="121">
        <v>1</v>
      </c>
      <c r="J26" s="121">
        <v>1</v>
      </c>
      <c r="K26" s="139" t="s">
        <v>2</v>
      </c>
      <c r="L26" s="139" t="s">
        <v>2</v>
      </c>
      <c r="M26" s="139" t="s">
        <v>2</v>
      </c>
      <c r="N26" s="122">
        <v>18252</v>
      </c>
      <c r="O26" s="122">
        <v>19347</v>
      </c>
      <c r="P26" s="122">
        <v>20507</v>
      </c>
      <c r="Q26" s="122">
        <f>SUM(F26+G26+N26)</f>
        <v>322452</v>
      </c>
      <c r="R26" s="122">
        <f>SUM(Q26+O26)</f>
        <v>341799</v>
      </c>
      <c r="S26" s="122">
        <f>SUM(R26+P26)</f>
        <v>362306</v>
      </c>
      <c r="T26" s="33">
        <v>25350</v>
      </c>
    </row>
    <row r="27" spans="1:20" s="66" customFormat="1" ht="18" customHeight="1">
      <c r="A27" s="126">
        <v>18</v>
      </c>
      <c r="B27" s="120" t="s">
        <v>115</v>
      </c>
      <c r="C27" s="121" t="s">
        <v>2</v>
      </c>
      <c r="D27" s="121">
        <v>1</v>
      </c>
      <c r="E27" s="121">
        <v>1</v>
      </c>
      <c r="F27" s="122">
        <f t="shared" ref="F27:F32" si="4">T27*12</f>
        <v>206760</v>
      </c>
      <c r="G27" s="122">
        <v>0</v>
      </c>
      <c r="H27" s="121">
        <v>1</v>
      </c>
      <c r="I27" s="121">
        <v>1</v>
      </c>
      <c r="J27" s="121">
        <v>1</v>
      </c>
      <c r="K27" s="139" t="s">
        <v>108</v>
      </c>
      <c r="L27" s="139" t="s">
        <v>2</v>
      </c>
      <c r="M27" s="139" t="s">
        <v>2</v>
      </c>
      <c r="N27" s="122">
        <f>1033.8*12</f>
        <v>12405.599999999999</v>
      </c>
      <c r="O27" s="122">
        <f>1095.8*12</f>
        <v>13149.599999999999</v>
      </c>
      <c r="P27" s="122">
        <f>1161.57*12</f>
        <v>13938.84</v>
      </c>
      <c r="Q27" s="122">
        <f>SUM(F27+G27+N27)</f>
        <v>219165.6</v>
      </c>
      <c r="R27" s="122">
        <f>SUM(Q27+O27)</f>
        <v>232315.2</v>
      </c>
      <c r="S27" s="122">
        <f>SUM(R27+P27)</f>
        <v>246254.04</v>
      </c>
      <c r="T27" s="33">
        <v>17230</v>
      </c>
    </row>
    <row r="28" spans="1:20" s="66" customFormat="1" ht="18" customHeight="1">
      <c r="A28" s="126">
        <v>19</v>
      </c>
      <c r="B28" s="120" t="s">
        <v>116</v>
      </c>
      <c r="C28" s="121" t="s">
        <v>2</v>
      </c>
      <c r="D28" s="121">
        <v>1</v>
      </c>
      <c r="E28" s="121">
        <v>1</v>
      </c>
      <c r="F28" s="122">
        <f t="shared" si="4"/>
        <v>143520</v>
      </c>
      <c r="G28" s="122">
        <v>0</v>
      </c>
      <c r="H28" s="121">
        <v>1</v>
      </c>
      <c r="I28" s="121">
        <v>1</v>
      </c>
      <c r="J28" s="121">
        <v>1</v>
      </c>
      <c r="K28" s="121" t="s">
        <v>2</v>
      </c>
      <c r="L28" s="121" t="s">
        <v>2</v>
      </c>
      <c r="M28" s="121" t="s">
        <v>2</v>
      </c>
      <c r="N28" s="122">
        <f>717.6*12</f>
        <v>8611.2000000000007</v>
      </c>
      <c r="O28" s="122">
        <f>760.6*12</f>
        <v>9127.2000000000007</v>
      </c>
      <c r="P28" s="122">
        <f>806.29*12</f>
        <v>9675.48</v>
      </c>
      <c r="Q28" s="122">
        <v>138000</v>
      </c>
      <c r="R28" s="122">
        <f t="shared" ref="R28:S28" si="5">SUM(Q28+O28)</f>
        <v>147127.20000000001</v>
      </c>
      <c r="S28" s="122">
        <f t="shared" si="5"/>
        <v>156802.68000000002</v>
      </c>
      <c r="T28" s="33">
        <v>11960</v>
      </c>
    </row>
    <row r="29" spans="1:20" s="66" customFormat="1" ht="18" customHeight="1">
      <c r="A29" s="126">
        <v>20</v>
      </c>
      <c r="B29" s="120" t="s">
        <v>116</v>
      </c>
      <c r="C29" s="121" t="s">
        <v>2</v>
      </c>
      <c r="D29" s="121">
        <v>1</v>
      </c>
      <c r="E29" s="121">
        <v>1</v>
      </c>
      <c r="F29" s="122">
        <f t="shared" si="4"/>
        <v>143520</v>
      </c>
      <c r="G29" s="122">
        <v>0</v>
      </c>
      <c r="H29" s="121">
        <v>1</v>
      </c>
      <c r="I29" s="121">
        <v>1</v>
      </c>
      <c r="J29" s="121">
        <v>1</v>
      </c>
      <c r="K29" s="121" t="s">
        <v>2</v>
      </c>
      <c r="L29" s="121" t="s">
        <v>2</v>
      </c>
      <c r="M29" s="121" t="s">
        <v>2</v>
      </c>
      <c r="N29" s="122">
        <f>717.6*12</f>
        <v>8611.2000000000007</v>
      </c>
      <c r="O29" s="122">
        <f>760.6*12</f>
        <v>9127.2000000000007</v>
      </c>
      <c r="P29" s="122">
        <f>806.29*12</f>
        <v>9675.48</v>
      </c>
      <c r="Q29" s="122">
        <v>138000</v>
      </c>
      <c r="R29" s="122">
        <f t="shared" ref="R29" si="6">SUM(Q29+O29)</f>
        <v>147127.20000000001</v>
      </c>
      <c r="S29" s="122">
        <f t="shared" ref="S29" si="7">SUM(R29+P29)</f>
        <v>156802.68000000002</v>
      </c>
      <c r="T29" s="33">
        <v>11960</v>
      </c>
    </row>
    <row r="30" spans="1:20" s="66" customFormat="1" ht="18" customHeight="1">
      <c r="A30" s="126">
        <v>21</v>
      </c>
      <c r="B30" s="120" t="s">
        <v>3</v>
      </c>
      <c r="C30" s="121" t="s">
        <v>2</v>
      </c>
      <c r="D30" s="121">
        <v>1</v>
      </c>
      <c r="E30" s="121">
        <v>1</v>
      </c>
      <c r="F30" s="122">
        <f t="shared" si="4"/>
        <v>207000</v>
      </c>
      <c r="G30" s="122">
        <v>0</v>
      </c>
      <c r="H30" s="121">
        <v>1</v>
      </c>
      <c r="I30" s="121">
        <v>1</v>
      </c>
      <c r="J30" s="121">
        <v>1</v>
      </c>
      <c r="K30" s="139" t="s">
        <v>2</v>
      </c>
      <c r="L30" s="139" t="s">
        <v>2</v>
      </c>
      <c r="M30" s="139" t="s">
        <v>2</v>
      </c>
      <c r="N30" s="122">
        <f>1035*12</f>
        <v>12420</v>
      </c>
      <c r="O30" s="122">
        <f>1097.1*12</f>
        <v>13165.199999999999</v>
      </c>
      <c r="P30" s="122">
        <f>1162.92</f>
        <v>1162.92</v>
      </c>
      <c r="Q30" s="122">
        <f>SUM(F30+G30+N30)</f>
        <v>219420</v>
      </c>
      <c r="R30" s="122">
        <f t="shared" ref="R30:S32" si="8">SUM(Q30+O30)</f>
        <v>232585.2</v>
      </c>
      <c r="S30" s="122">
        <f t="shared" si="8"/>
        <v>233748.12000000002</v>
      </c>
      <c r="T30" s="33">
        <v>17250</v>
      </c>
    </row>
    <row r="31" spans="1:20" s="66" customFormat="1" ht="18" customHeight="1">
      <c r="A31" s="126">
        <v>22</v>
      </c>
      <c r="B31" s="120" t="s">
        <v>3</v>
      </c>
      <c r="C31" s="121" t="s">
        <v>2</v>
      </c>
      <c r="D31" s="121">
        <v>1</v>
      </c>
      <c r="E31" s="121">
        <v>1</v>
      </c>
      <c r="F31" s="122">
        <f t="shared" si="4"/>
        <v>112800</v>
      </c>
      <c r="G31" s="122">
        <v>0</v>
      </c>
      <c r="H31" s="121">
        <v>1</v>
      </c>
      <c r="I31" s="121">
        <v>1</v>
      </c>
      <c r="J31" s="121">
        <v>1</v>
      </c>
      <c r="K31" s="139" t="s">
        <v>2</v>
      </c>
      <c r="L31" s="139" t="s">
        <v>2</v>
      </c>
      <c r="M31" s="139" t="s">
        <v>2</v>
      </c>
      <c r="N31" s="122">
        <f>564*12</f>
        <v>6768</v>
      </c>
      <c r="O31" s="122">
        <f>597.84*12</f>
        <v>7174.08</v>
      </c>
      <c r="P31" s="122">
        <f>633.71*12</f>
        <v>7604.52</v>
      </c>
      <c r="Q31" s="122">
        <f>SUM(F31+G31+N31)</f>
        <v>119568</v>
      </c>
      <c r="R31" s="122">
        <f t="shared" si="8"/>
        <v>126742.08</v>
      </c>
      <c r="S31" s="122">
        <f t="shared" si="8"/>
        <v>134346.6</v>
      </c>
      <c r="T31" s="33">
        <v>9400</v>
      </c>
    </row>
    <row r="32" spans="1:20" s="66" customFormat="1" ht="18" customHeight="1">
      <c r="A32" s="126">
        <v>23</v>
      </c>
      <c r="B32" s="120" t="s">
        <v>117</v>
      </c>
      <c r="C32" s="121" t="s">
        <v>2</v>
      </c>
      <c r="D32" s="121">
        <v>1</v>
      </c>
      <c r="E32" s="121">
        <v>1</v>
      </c>
      <c r="F32" s="122">
        <f t="shared" si="4"/>
        <v>189840</v>
      </c>
      <c r="G32" s="122">
        <v>0</v>
      </c>
      <c r="H32" s="121">
        <v>1</v>
      </c>
      <c r="I32" s="121">
        <v>1</v>
      </c>
      <c r="J32" s="121">
        <v>1</v>
      </c>
      <c r="K32" s="139" t="s">
        <v>2</v>
      </c>
      <c r="L32" s="139" t="s">
        <v>2</v>
      </c>
      <c r="M32" s="139" t="s">
        <v>2</v>
      </c>
      <c r="N32" s="122">
        <f>949.2*12</f>
        <v>11390.400000000001</v>
      </c>
      <c r="O32" s="122">
        <f>1006.15*12</f>
        <v>12073.8</v>
      </c>
      <c r="P32" s="122">
        <f>1066.52*12</f>
        <v>12798.24</v>
      </c>
      <c r="Q32" s="122">
        <f>SUM(F32+G32+N32)</f>
        <v>201230.4</v>
      </c>
      <c r="R32" s="122">
        <f t="shared" si="8"/>
        <v>213304.19999999998</v>
      </c>
      <c r="S32" s="122">
        <f t="shared" si="8"/>
        <v>226102.43999999997</v>
      </c>
      <c r="T32" s="33">
        <v>15820</v>
      </c>
    </row>
    <row r="33" spans="1:20" s="66" customFormat="1" ht="18" customHeight="1">
      <c r="A33" s="133">
        <v>24</v>
      </c>
      <c r="B33" s="153" t="s">
        <v>183</v>
      </c>
      <c r="C33" s="135" t="s">
        <v>2</v>
      </c>
      <c r="D33" s="135">
        <v>1</v>
      </c>
      <c r="E33" s="135" t="s">
        <v>2</v>
      </c>
      <c r="F33" s="136">
        <f>15000*12</f>
        <v>180000</v>
      </c>
      <c r="G33" s="136">
        <v>0</v>
      </c>
      <c r="H33" s="135" t="s">
        <v>2</v>
      </c>
      <c r="I33" s="135">
        <v>1</v>
      </c>
      <c r="J33" s="135">
        <v>1</v>
      </c>
      <c r="K33" s="121" t="s">
        <v>2</v>
      </c>
      <c r="L33" s="128"/>
      <c r="M33" s="135"/>
      <c r="N33" s="136">
        <v>7200</v>
      </c>
      <c r="O33" s="136">
        <v>7200</v>
      </c>
      <c r="P33" s="136">
        <v>7560</v>
      </c>
      <c r="Q33" s="136">
        <v>180000</v>
      </c>
      <c r="R33" s="136">
        <v>187200</v>
      </c>
      <c r="S33" s="136">
        <v>194760</v>
      </c>
      <c r="T33" s="125">
        <v>15000</v>
      </c>
    </row>
    <row r="34" spans="1:20" s="66" customFormat="1" ht="18" customHeight="1">
      <c r="A34" s="126"/>
      <c r="B34" s="142" t="s">
        <v>129</v>
      </c>
      <c r="C34" s="121"/>
      <c r="D34" s="121"/>
      <c r="E34" s="121"/>
      <c r="F34" s="151"/>
      <c r="G34" s="151"/>
      <c r="H34" s="139"/>
      <c r="I34" s="139"/>
      <c r="J34" s="139"/>
      <c r="K34" s="139"/>
      <c r="L34" s="139"/>
      <c r="M34" s="139"/>
      <c r="N34" s="143"/>
      <c r="O34" s="143"/>
      <c r="P34" s="143"/>
      <c r="Q34" s="151"/>
      <c r="R34" s="151"/>
      <c r="S34" s="151"/>
      <c r="T34" s="100"/>
    </row>
    <row r="35" spans="1:20" s="66" customFormat="1" ht="18" customHeight="1">
      <c r="A35" s="126">
        <v>25</v>
      </c>
      <c r="B35" s="120" t="s">
        <v>117</v>
      </c>
      <c r="C35" s="121" t="s">
        <v>2</v>
      </c>
      <c r="D35" s="121">
        <v>1</v>
      </c>
      <c r="E35" s="121">
        <v>1</v>
      </c>
      <c r="F35" s="122">
        <v>108000</v>
      </c>
      <c r="G35" s="122">
        <v>0</v>
      </c>
      <c r="H35" s="121">
        <v>1</v>
      </c>
      <c r="I35" s="121">
        <v>1</v>
      </c>
      <c r="J35" s="121">
        <v>1</v>
      </c>
      <c r="K35" s="121" t="s">
        <v>2</v>
      </c>
      <c r="L35" s="121" t="s">
        <v>2</v>
      </c>
      <c r="M35" s="121" t="s">
        <v>2</v>
      </c>
      <c r="N35" s="120">
        <v>0</v>
      </c>
      <c r="O35" s="120">
        <v>0</v>
      </c>
      <c r="P35" s="120">
        <v>0</v>
      </c>
      <c r="Q35" s="122">
        <f t="shared" ref="Q35:Q40" si="9">SUM(F35)</f>
        <v>108000</v>
      </c>
      <c r="R35" s="122">
        <f t="shared" ref="R35:R40" si="10">SUM(F35)</f>
        <v>108000</v>
      </c>
      <c r="S35" s="122">
        <f t="shared" ref="S35:S40" si="11">SUM(F35)</f>
        <v>108000</v>
      </c>
      <c r="T35" s="33">
        <v>9000</v>
      </c>
    </row>
    <row r="36" spans="1:20" s="66" customFormat="1" ht="18" customHeight="1">
      <c r="A36" s="126">
        <v>26</v>
      </c>
      <c r="B36" s="120" t="s">
        <v>117</v>
      </c>
      <c r="C36" s="121" t="s">
        <v>2</v>
      </c>
      <c r="D36" s="121">
        <v>1</v>
      </c>
      <c r="E36" s="121">
        <v>1</v>
      </c>
      <c r="F36" s="122">
        <v>108000</v>
      </c>
      <c r="G36" s="122">
        <v>0</v>
      </c>
      <c r="H36" s="121">
        <v>1</v>
      </c>
      <c r="I36" s="121">
        <v>1</v>
      </c>
      <c r="J36" s="121">
        <v>1</v>
      </c>
      <c r="K36" s="121" t="s">
        <v>2</v>
      </c>
      <c r="L36" s="121" t="s">
        <v>2</v>
      </c>
      <c r="M36" s="121" t="s">
        <v>2</v>
      </c>
      <c r="N36" s="120">
        <v>0</v>
      </c>
      <c r="O36" s="120">
        <v>0</v>
      </c>
      <c r="P36" s="120">
        <v>0</v>
      </c>
      <c r="Q36" s="122">
        <f t="shared" si="9"/>
        <v>108000</v>
      </c>
      <c r="R36" s="122">
        <f t="shared" si="10"/>
        <v>108000</v>
      </c>
      <c r="S36" s="122">
        <f t="shared" si="11"/>
        <v>108000</v>
      </c>
      <c r="T36" s="33">
        <v>9000</v>
      </c>
    </row>
    <row r="37" spans="1:20" s="66" customFormat="1" ht="18" customHeight="1">
      <c r="A37" s="126">
        <v>27</v>
      </c>
      <c r="B37" s="120" t="s">
        <v>176</v>
      </c>
      <c r="C37" s="121" t="s">
        <v>2</v>
      </c>
      <c r="D37" s="121">
        <v>1</v>
      </c>
      <c r="E37" s="121">
        <v>1</v>
      </c>
      <c r="F37" s="122">
        <v>108000</v>
      </c>
      <c r="G37" s="122">
        <v>0</v>
      </c>
      <c r="H37" s="121">
        <v>1</v>
      </c>
      <c r="I37" s="121">
        <v>1</v>
      </c>
      <c r="J37" s="121">
        <v>1</v>
      </c>
      <c r="K37" s="121" t="s">
        <v>2</v>
      </c>
      <c r="L37" s="121" t="s">
        <v>2</v>
      </c>
      <c r="M37" s="121" t="s">
        <v>2</v>
      </c>
      <c r="N37" s="120">
        <v>0</v>
      </c>
      <c r="O37" s="120">
        <v>0</v>
      </c>
      <c r="P37" s="120">
        <v>0</v>
      </c>
      <c r="Q37" s="122">
        <f t="shared" si="9"/>
        <v>108000</v>
      </c>
      <c r="R37" s="122">
        <f t="shared" si="10"/>
        <v>108000</v>
      </c>
      <c r="S37" s="122">
        <f t="shared" si="11"/>
        <v>108000</v>
      </c>
      <c r="T37" s="33">
        <v>9000</v>
      </c>
    </row>
    <row r="38" spans="1:20" s="66" customFormat="1" ht="18" customHeight="1">
      <c r="A38" s="126">
        <v>28</v>
      </c>
      <c r="B38" s="120" t="s">
        <v>176</v>
      </c>
      <c r="C38" s="121" t="s">
        <v>2</v>
      </c>
      <c r="D38" s="121">
        <v>1</v>
      </c>
      <c r="E38" s="121">
        <v>1</v>
      </c>
      <c r="F38" s="122">
        <v>108000</v>
      </c>
      <c r="G38" s="122">
        <v>0</v>
      </c>
      <c r="H38" s="121">
        <v>1</v>
      </c>
      <c r="I38" s="121">
        <v>1</v>
      </c>
      <c r="J38" s="121">
        <v>1</v>
      </c>
      <c r="K38" s="121" t="s">
        <v>2</v>
      </c>
      <c r="L38" s="121" t="s">
        <v>2</v>
      </c>
      <c r="M38" s="121" t="s">
        <v>2</v>
      </c>
      <c r="N38" s="120">
        <v>0</v>
      </c>
      <c r="O38" s="120">
        <v>0</v>
      </c>
      <c r="P38" s="120">
        <v>0</v>
      </c>
      <c r="Q38" s="122">
        <f>SUM(F38)</f>
        <v>108000</v>
      </c>
      <c r="R38" s="122">
        <f>SUM(F38)</f>
        <v>108000</v>
      </c>
      <c r="S38" s="122">
        <f>SUM(F38)</f>
        <v>108000</v>
      </c>
      <c r="T38" s="33">
        <v>9000</v>
      </c>
    </row>
    <row r="39" spans="1:20" s="66" customFormat="1" ht="18" customHeight="1">
      <c r="A39" s="126">
        <v>29</v>
      </c>
      <c r="B39" s="120" t="s">
        <v>176</v>
      </c>
      <c r="C39" s="121" t="s">
        <v>2</v>
      </c>
      <c r="D39" s="121">
        <v>1</v>
      </c>
      <c r="E39" s="121">
        <v>1</v>
      </c>
      <c r="F39" s="122">
        <v>108000</v>
      </c>
      <c r="G39" s="122">
        <v>0</v>
      </c>
      <c r="H39" s="121">
        <v>1</v>
      </c>
      <c r="I39" s="121">
        <v>1</v>
      </c>
      <c r="J39" s="121">
        <v>1</v>
      </c>
      <c r="K39" s="121" t="s">
        <v>2</v>
      </c>
      <c r="L39" s="121" t="s">
        <v>2</v>
      </c>
      <c r="M39" s="121" t="s">
        <v>2</v>
      </c>
      <c r="N39" s="120">
        <v>0</v>
      </c>
      <c r="O39" s="120">
        <v>0</v>
      </c>
      <c r="P39" s="120">
        <v>0</v>
      </c>
      <c r="Q39" s="122">
        <f>SUM(F39)</f>
        <v>108000</v>
      </c>
      <c r="R39" s="122">
        <f>SUM(F39)</f>
        <v>108000</v>
      </c>
      <c r="S39" s="122">
        <f>SUM(F39)</f>
        <v>108000</v>
      </c>
      <c r="T39" s="33">
        <v>9000</v>
      </c>
    </row>
    <row r="40" spans="1:20" s="66" customFormat="1" ht="18" customHeight="1">
      <c r="A40" s="126">
        <v>30</v>
      </c>
      <c r="B40" s="120" t="s">
        <v>118</v>
      </c>
      <c r="C40" s="121" t="s">
        <v>2</v>
      </c>
      <c r="D40" s="121">
        <v>1</v>
      </c>
      <c r="E40" s="121">
        <v>1</v>
      </c>
      <c r="F40" s="122">
        <v>108000</v>
      </c>
      <c r="G40" s="122">
        <v>0</v>
      </c>
      <c r="H40" s="121">
        <v>1</v>
      </c>
      <c r="I40" s="121">
        <v>1</v>
      </c>
      <c r="J40" s="121">
        <v>1</v>
      </c>
      <c r="K40" s="121" t="s">
        <v>2</v>
      </c>
      <c r="L40" s="121" t="s">
        <v>2</v>
      </c>
      <c r="M40" s="121" t="s">
        <v>2</v>
      </c>
      <c r="N40" s="120">
        <v>0</v>
      </c>
      <c r="O40" s="120">
        <v>0</v>
      </c>
      <c r="P40" s="120">
        <v>0</v>
      </c>
      <c r="Q40" s="122">
        <f t="shared" si="9"/>
        <v>108000</v>
      </c>
      <c r="R40" s="122">
        <f t="shared" si="10"/>
        <v>108000</v>
      </c>
      <c r="S40" s="122">
        <f t="shared" si="11"/>
        <v>108000</v>
      </c>
      <c r="T40" s="33">
        <v>9000</v>
      </c>
    </row>
    <row r="41" spans="1:20" s="66" customFormat="1" ht="18" customHeight="1">
      <c r="A41" s="126"/>
      <c r="B41" s="142" t="s">
        <v>33</v>
      </c>
      <c r="C41" s="121"/>
      <c r="D41" s="121"/>
      <c r="E41" s="121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00"/>
    </row>
    <row r="42" spans="1:20" s="66" customFormat="1" ht="18" customHeight="1">
      <c r="A42" s="126">
        <v>31</v>
      </c>
      <c r="B42" s="138" t="s">
        <v>119</v>
      </c>
      <c r="C42" s="121" t="s">
        <v>25</v>
      </c>
      <c r="D42" s="121">
        <v>1</v>
      </c>
      <c r="E42" s="121">
        <v>1</v>
      </c>
      <c r="F42" s="122">
        <v>342720</v>
      </c>
      <c r="G42" s="122">
        <v>42000</v>
      </c>
      <c r="H42" s="121">
        <v>1</v>
      </c>
      <c r="I42" s="121">
        <v>1</v>
      </c>
      <c r="J42" s="121">
        <v>1</v>
      </c>
      <c r="K42" s="139" t="s">
        <v>108</v>
      </c>
      <c r="L42" s="139" t="s">
        <v>2</v>
      </c>
      <c r="M42" s="139" t="s">
        <v>2</v>
      </c>
      <c r="N42" s="122">
        <v>13440</v>
      </c>
      <c r="O42" s="122">
        <v>13320</v>
      </c>
      <c r="P42" s="122">
        <v>13080</v>
      </c>
      <c r="Q42" s="122">
        <f>F42+N42</f>
        <v>356160</v>
      </c>
      <c r="R42" s="122">
        <f>Q42+O42</f>
        <v>369480</v>
      </c>
      <c r="S42" s="122">
        <f>R42+P42</f>
        <v>382560</v>
      </c>
      <c r="T42" s="33">
        <v>28560</v>
      </c>
    </row>
    <row r="43" spans="1:20" s="66" customFormat="1" ht="18" customHeight="1">
      <c r="A43" s="126"/>
      <c r="B43" s="138" t="s">
        <v>158</v>
      </c>
      <c r="C43" s="156"/>
      <c r="D43" s="156"/>
      <c r="E43" s="156"/>
      <c r="F43" s="151"/>
      <c r="G43" s="151"/>
      <c r="H43" s="139"/>
      <c r="I43" s="139"/>
      <c r="J43" s="139"/>
      <c r="K43" s="139" t="s">
        <v>149</v>
      </c>
      <c r="L43" s="139"/>
      <c r="M43" s="139"/>
      <c r="N43" s="151"/>
      <c r="O43" s="151"/>
      <c r="P43" s="151"/>
      <c r="Q43" s="151"/>
      <c r="R43" s="151"/>
      <c r="S43" s="151"/>
      <c r="T43" s="100"/>
    </row>
    <row r="44" spans="1:20" s="66" customFormat="1" ht="18" customHeight="1">
      <c r="A44" s="126">
        <v>32</v>
      </c>
      <c r="B44" s="138" t="s">
        <v>120</v>
      </c>
      <c r="C44" s="121" t="s">
        <v>165</v>
      </c>
      <c r="D44" s="121">
        <v>1</v>
      </c>
      <c r="E44" s="121">
        <v>1</v>
      </c>
      <c r="F44" s="122">
        <f>34110*12</f>
        <v>409320</v>
      </c>
      <c r="G44" s="122">
        <f>3500*12</f>
        <v>42000</v>
      </c>
      <c r="H44" s="121">
        <v>1</v>
      </c>
      <c r="I44" s="121">
        <v>1</v>
      </c>
      <c r="J44" s="121">
        <v>1</v>
      </c>
      <c r="K44" s="139" t="s">
        <v>108</v>
      </c>
      <c r="L44" s="139" t="s">
        <v>2</v>
      </c>
      <c r="M44" s="139" t="s">
        <v>2</v>
      </c>
      <c r="N44" s="122">
        <v>13320</v>
      </c>
      <c r="O44" s="122">
        <v>13080</v>
      </c>
      <c r="P44" s="122">
        <v>13200</v>
      </c>
      <c r="Q44" s="122">
        <f>F44+N44</f>
        <v>422640</v>
      </c>
      <c r="R44" s="122">
        <f>Q44+O44</f>
        <v>435720</v>
      </c>
      <c r="S44" s="122">
        <f>R44+P44</f>
        <v>448920</v>
      </c>
      <c r="T44" s="33">
        <v>34110</v>
      </c>
    </row>
    <row r="45" spans="1:20" s="66" customFormat="1" ht="18" customHeight="1">
      <c r="A45" s="126">
        <v>33</v>
      </c>
      <c r="B45" s="138" t="s">
        <v>146</v>
      </c>
      <c r="C45" s="121" t="s">
        <v>165</v>
      </c>
      <c r="D45" s="121">
        <v>1</v>
      </c>
      <c r="E45" s="121">
        <v>1</v>
      </c>
      <c r="F45" s="122">
        <v>362640</v>
      </c>
      <c r="G45" s="122">
        <f>3500*12</f>
        <v>42000</v>
      </c>
      <c r="H45" s="121">
        <v>1</v>
      </c>
      <c r="I45" s="121">
        <v>1</v>
      </c>
      <c r="J45" s="121">
        <v>1</v>
      </c>
      <c r="K45" s="139" t="s">
        <v>108</v>
      </c>
      <c r="L45" s="139" t="s">
        <v>2</v>
      </c>
      <c r="M45" s="139" t="s">
        <v>2</v>
      </c>
      <c r="N45" s="122">
        <v>13440</v>
      </c>
      <c r="O45" s="122">
        <v>13320</v>
      </c>
      <c r="P45" s="122">
        <v>13320</v>
      </c>
      <c r="Q45" s="122">
        <f>F45+N45</f>
        <v>376080</v>
      </c>
      <c r="R45" s="122">
        <f>Q45+O45</f>
        <v>389400</v>
      </c>
      <c r="S45" s="122">
        <f>R45+P45</f>
        <v>402720</v>
      </c>
      <c r="T45" s="33">
        <v>30220</v>
      </c>
    </row>
    <row r="46" spans="1:20" s="160" customFormat="1" ht="18" customHeight="1">
      <c r="A46" s="25">
        <v>34</v>
      </c>
      <c r="B46" s="26" t="s">
        <v>189</v>
      </c>
      <c r="C46" s="27" t="s">
        <v>167</v>
      </c>
      <c r="D46" s="27">
        <v>1</v>
      </c>
      <c r="E46" s="27">
        <v>1</v>
      </c>
      <c r="F46" s="28">
        <v>207480</v>
      </c>
      <c r="G46" s="28">
        <v>0</v>
      </c>
      <c r="H46" s="27">
        <v>1</v>
      </c>
      <c r="I46" s="27">
        <v>1</v>
      </c>
      <c r="J46" s="27">
        <v>1</v>
      </c>
      <c r="K46" s="27" t="s">
        <v>108</v>
      </c>
      <c r="L46" s="27" t="s">
        <v>2</v>
      </c>
      <c r="M46" s="27" t="s">
        <v>2</v>
      </c>
      <c r="N46" s="28">
        <v>7080</v>
      </c>
      <c r="O46" s="28">
        <v>7680</v>
      </c>
      <c r="P46" s="28">
        <v>7680</v>
      </c>
      <c r="Q46" s="28">
        <f>SUM(F46+G46+N46)</f>
        <v>214560</v>
      </c>
      <c r="R46" s="28">
        <f t="shared" ref="R46:S48" si="12">SUM(Q46+O46)</f>
        <v>222240</v>
      </c>
      <c r="S46" s="28">
        <f t="shared" si="12"/>
        <v>229920</v>
      </c>
      <c r="T46" s="33">
        <v>17290</v>
      </c>
    </row>
    <row r="47" spans="1:20" s="160" customFormat="1" ht="18" customHeight="1">
      <c r="A47" s="25">
        <v>35</v>
      </c>
      <c r="B47" s="35" t="s">
        <v>29</v>
      </c>
      <c r="C47" s="27" t="s">
        <v>170</v>
      </c>
      <c r="D47" s="27">
        <v>1</v>
      </c>
      <c r="E47" s="27">
        <v>1</v>
      </c>
      <c r="F47" s="28">
        <v>203520</v>
      </c>
      <c r="G47" s="28">
        <v>0</v>
      </c>
      <c r="H47" s="27">
        <v>1</v>
      </c>
      <c r="I47" s="27">
        <v>1</v>
      </c>
      <c r="J47" s="27">
        <v>1</v>
      </c>
      <c r="K47" s="27" t="s">
        <v>2</v>
      </c>
      <c r="L47" s="27" t="s">
        <v>2</v>
      </c>
      <c r="M47" s="27" t="s">
        <v>2</v>
      </c>
      <c r="N47" s="28">
        <v>7560</v>
      </c>
      <c r="O47" s="28">
        <v>7560</v>
      </c>
      <c r="P47" s="28">
        <v>7680</v>
      </c>
      <c r="Q47" s="28">
        <f>F47+N47</f>
        <v>211080</v>
      </c>
      <c r="R47" s="28">
        <f>Q47+O47</f>
        <v>218640</v>
      </c>
      <c r="S47" s="28">
        <f>R47+P47</f>
        <v>226320</v>
      </c>
      <c r="T47" s="33">
        <v>16960</v>
      </c>
    </row>
    <row r="48" spans="1:20" s="160" customFormat="1" ht="18" customHeight="1">
      <c r="A48" s="94">
        <v>36</v>
      </c>
      <c r="B48" s="97" t="s">
        <v>22</v>
      </c>
      <c r="C48" s="96" t="s">
        <v>170</v>
      </c>
      <c r="D48" s="96">
        <v>1</v>
      </c>
      <c r="E48" s="96" t="s">
        <v>2</v>
      </c>
      <c r="F48" s="119">
        <f>T48*12</f>
        <v>258000</v>
      </c>
      <c r="G48" s="119">
        <v>0</v>
      </c>
      <c r="H48" s="96">
        <v>1</v>
      </c>
      <c r="I48" s="96">
        <v>1</v>
      </c>
      <c r="J48" s="96">
        <v>1</v>
      </c>
      <c r="K48" s="161"/>
      <c r="L48" s="96" t="s">
        <v>2</v>
      </c>
      <c r="M48" s="96" t="s">
        <v>2</v>
      </c>
      <c r="N48" s="119">
        <v>6000</v>
      </c>
      <c r="O48" s="119">
        <v>6360</v>
      </c>
      <c r="P48" s="119">
        <v>6600</v>
      </c>
      <c r="Q48" s="119">
        <f>SUM(F48+G48+N48)</f>
        <v>264000</v>
      </c>
      <c r="R48" s="119">
        <f t="shared" si="12"/>
        <v>270360</v>
      </c>
      <c r="S48" s="119">
        <f t="shared" si="12"/>
        <v>276960</v>
      </c>
      <c r="T48" s="125">
        <v>21500</v>
      </c>
    </row>
    <row r="49" spans="1:21" s="66" customFormat="1" ht="18" customHeight="1">
      <c r="A49" s="133">
        <v>37</v>
      </c>
      <c r="B49" s="153" t="s">
        <v>186</v>
      </c>
      <c r="C49" s="121" t="s">
        <v>173</v>
      </c>
      <c r="D49" s="135">
        <v>1</v>
      </c>
      <c r="E49" s="135" t="s">
        <v>2</v>
      </c>
      <c r="F49" s="136">
        <v>355320</v>
      </c>
      <c r="G49" s="136">
        <v>0</v>
      </c>
      <c r="H49" s="121">
        <v>1</v>
      </c>
      <c r="I49" s="121">
        <v>1</v>
      </c>
      <c r="J49" s="121">
        <v>1</v>
      </c>
      <c r="K49" s="135"/>
      <c r="L49" s="135"/>
      <c r="M49" s="135"/>
      <c r="N49" s="136">
        <v>12000</v>
      </c>
      <c r="O49" s="136">
        <v>12000</v>
      </c>
      <c r="P49" s="136">
        <v>12000</v>
      </c>
      <c r="Q49" s="136">
        <v>367320</v>
      </c>
      <c r="R49" s="136">
        <v>379320</v>
      </c>
      <c r="S49" s="136">
        <v>391320</v>
      </c>
      <c r="T49" s="163" t="s">
        <v>184</v>
      </c>
    </row>
    <row r="50" spans="1:21" ht="18" customHeight="1">
      <c r="A50" s="25"/>
      <c r="B50" s="30" t="s">
        <v>128</v>
      </c>
      <c r="C50" s="34"/>
      <c r="D50" s="34"/>
      <c r="E50" s="34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100"/>
    </row>
    <row r="51" spans="1:21" ht="18" customHeight="1">
      <c r="A51" s="25">
        <v>38</v>
      </c>
      <c r="B51" s="35" t="s">
        <v>4</v>
      </c>
      <c r="C51" s="27" t="s">
        <v>2</v>
      </c>
      <c r="D51" s="27">
        <v>1</v>
      </c>
      <c r="E51" s="27">
        <v>1</v>
      </c>
      <c r="F51" s="28">
        <v>174600</v>
      </c>
      <c r="G51" s="28">
        <v>0</v>
      </c>
      <c r="H51" s="27">
        <v>1</v>
      </c>
      <c r="I51" s="27">
        <v>1</v>
      </c>
      <c r="J51" s="27">
        <v>1</v>
      </c>
      <c r="K51" s="29" t="s">
        <v>2</v>
      </c>
      <c r="L51" s="29" t="s">
        <v>2</v>
      </c>
      <c r="M51" s="29" t="s">
        <v>2</v>
      </c>
      <c r="N51" s="28">
        <v>7080</v>
      </c>
      <c r="O51" s="28">
        <v>7320</v>
      </c>
      <c r="P51" s="28">
        <v>7320</v>
      </c>
      <c r="Q51" s="28">
        <f>SUM(F51+N51)</f>
        <v>181680</v>
      </c>
      <c r="R51" s="28">
        <f t="shared" ref="R51:S53" si="13">SUM(Q51+O51)</f>
        <v>189000</v>
      </c>
      <c r="S51" s="28">
        <f t="shared" si="13"/>
        <v>196320</v>
      </c>
      <c r="T51" s="33">
        <v>14550</v>
      </c>
    </row>
    <row r="52" spans="1:21" ht="18" customHeight="1">
      <c r="A52" s="25">
        <v>39</v>
      </c>
      <c r="B52" s="35" t="s">
        <v>5</v>
      </c>
      <c r="C52" s="27" t="s">
        <v>2</v>
      </c>
      <c r="D52" s="27">
        <v>1</v>
      </c>
      <c r="E52" s="27">
        <v>1</v>
      </c>
      <c r="F52" s="28">
        <v>144720</v>
      </c>
      <c r="G52" s="28">
        <v>0</v>
      </c>
      <c r="H52" s="27">
        <v>1</v>
      </c>
      <c r="I52" s="27">
        <v>1</v>
      </c>
      <c r="J52" s="27">
        <v>1</v>
      </c>
      <c r="K52" s="27" t="s">
        <v>2</v>
      </c>
      <c r="L52" s="27" t="s">
        <v>2</v>
      </c>
      <c r="M52" s="27" t="s">
        <v>2</v>
      </c>
      <c r="N52" s="28">
        <v>5760</v>
      </c>
      <c r="O52" s="28">
        <v>6000</v>
      </c>
      <c r="P52" s="28">
        <v>6000</v>
      </c>
      <c r="Q52" s="28">
        <f>SUM(F52+N52)</f>
        <v>150480</v>
      </c>
      <c r="R52" s="28">
        <f t="shared" si="13"/>
        <v>156480</v>
      </c>
      <c r="S52" s="28">
        <f t="shared" si="13"/>
        <v>162480</v>
      </c>
      <c r="T52" s="33">
        <v>12060</v>
      </c>
    </row>
    <row r="53" spans="1:21" ht="18" customHeight="1">
      <c r="A53" s="25">
        <v>40</v>
      </c>
      <c r="B53" s="44" t="s">
        <v>116</v>
      </c>
      <c r="C53" s="42" t="s">
        <v>2</v>
      </c>
      <c r="D53" s="42">
        <v>1</v>
      </c>
      <c r="E53" s="42">
        <v>1</v>
      </c>
      <c r="F53" s="43">
        <v>164520</v>
      </c>
      <c r="G53" s="43">
        <v>0</v>
      </c>
      <c r="H53" s="42">
        <v>1</v>
      </c>
      <c r="I53" s="42">
        <v>1</v>
      </c>
      <c r="J53" s="42">
        <v>1</v>
      </c>
      <c r="K53" s="93" t="s">
        <v>2</v>
      </c>
      <c r="L53" s="93" t="s">
        <v>2</v>
      </c>
      <c r="M53" s="93" t="s">
        <v>2</v>
      </c>
      <c r="N53" s="43">
        <v>6600</v>
      </c>
      <c r="O53" s="43">
        <v>6840</v>
      </c>
      <c r="P53" s="43">
        <v>6840</v>
      </c>
      <c r="Q53" s="43">
        <f>SUM(F53+N53)</f>
        <v>171120</v>
      </c>
      <c r="R53" s="43">
        <f t="shared" si="13"/>
        <v>177960</v>
      </c>
      <c r="S53" s="43">
        <f t="shared" si="13"/>
        <v>184800</v>
      </c>
      <c r="T53" s="101">
        <v>13710</v>
      </c>
    </row>
    <row r="54" spans="1:21" ht="18" customHeight="1">
      <c r="A54" s="86"/>
      <c r="B54" s="63"/>
      <c r="C54" s="87"/>
      <c r="D54" s="87"/>
      <c r="E54" s="87"/>
      <c r="F54" s="88"/>
      <c r="G54" s="88"/>
      <c r="H54" s="87"/>
      <c r="I54" s="87"/>
      <c r="J54" s="87"/>
      <c r="K54" s="89"/>
      <c r="L54" s="89"/>
      <c r="M54" s="89"/>
      <c r="N54" s="88"/>
      <c r="O54" s="88"/>
      <c r="P54" s="88"/>
      <c r="Q54" s="88"/>
      <c r="R54" s="88"/>
      <c r="S54" s="88"/>
      <c r="T54" s="102"/>
    </row>
    <row r="55" spans="1:21" ht="18" customHeight="1">
      <c r="A55" s="23"/>
      <c r="B55" s="90" t="s">
        <v>129</v>
      </c>
      <c r="C55" s="24"/>
      <c r="D55" s="24"/>
      <c r="E55" s="24"/>
      <c r="F55" s="91"/>
      <c r="G55" s="91"/>
      <c r="H55" s="92"/>
      <c r="I55" s="92"/>
      <c r="J55" s="92"/>
      <c r="K55" s="92"/>
      <c r="L55" s="92"/>
      <c r="M55" s="92"/>
      <c r="N55" s="91"/>
      <c r="O55" s="91"/>
      <c r="P55" s="91"/>
      <c r="Q55" s="91"/>
      <c r="R55" s="91"/>
      <c r="S55" s="91"/>
      <c r="T55" s="103"/>
    </row>
    <row r="56" spans="1:21" ht="18" customHeight="1">
      <c r="A56" s="94">
        <v>41</v>
      </c>
      <c r="B56" s="26" t="s">
        <v>176</v>
      </c>
      <c r="C56" s="27" t="s">
        <v>2</v>
      </c>
      <c r="D56" s="27">
        <v>1</v>
      </c>
      <c r="E56" s="27">
        <v>1</v>
      </c>
      <c r="F56" s="28">
        <v>108000</v>
      </c>
      <c r="G56" s="28">
        <v>0</v>
      </c>
      <c r="H56" s="27">
        <v>1</v>
      </c>
      <c r="I56" s="27">
        <v>1</v>
      </c>
      <c r="J56" s="27">
        <v>1</v>
      </c>
      <c r="K56" s="27" t="s">
        <v>2</v>
      </c>
      <c r="L56" s="27" t="s">
        <v>2</v>
      </c>
      <c r="M56" s="27" t="s">
        <v>2</v>
      </c>
      <c r="N56" s="26">
        <v>0</v>
      </c>
      <c r="O56" s="26">
        <v>0</v>
      </c>
      <c r="P56" s="26">
        <v>0</v>
      </c>
      <c r="Q56" s="28">
        <f>SUM(F56)</f>
        <v>108000</v>
      </c>
      <c r="R56" s="28">
        <f>SUM(F56)</f>
        <v>108000</v>
      </c>
      <c r="S56" s="28">
        <f>SUM(F56)</f>
        <v>108000</v>
      </c>
      <c r="T56" s="33">
        <v>9000</v>
      </c>
    </row>
    <row r="57" spans="1:21" ht="18" customHeight="1">
      <c r="A57" s="25">
        <v>42</v>
      </c>
      <c r="B57" s="26" t="s">
        <v>176</v>
      </c>
      <c r="C57" s="27" t="s">
        <v>2</v>
      </c>
      <c r="D57" s="27">
        <v>1</v>
      </c>
      <c r="E57" s="27">
        <v>1</v>
      </c>
      <c r="F57" s="28">
        <v>108000</v>
      </c>
      <c r="G57" s="28">
        <v>0</v>
      </c>
      <c r="H57" s="27">
        <v>1</v>
      </c>
      <c r="I57" s="27">
        <v>1</v>
      </c>
      <c r="J57" s="27">
        <v>1</v>
      </c>
      <c r="K57" s="27" t="s">
        <v>2</v>
      </c>
      <c r="L57" s="27" t="s">
        <v>2</v>
      </c>
      <c r="M57" s="27" t="s">
        <v>2</v>
      </c>
      <c r="N57" s="26">
        <v>0</v>
      </c>
      <c r="O57" s="26">
        <v>0</v>
      </c>
      <c r="P57" s="26">
        <v>0</v>
      </c>
      <c r="Q57" s="28">
        <f>SUM(F57)</f>
        <v>108000</v>
      </c>
      <c r="R57" s="28">
        <f>SUM(F57)</f>
        <v>108000</v>
      </c>
      <c r="S57" s="28">
        <f>SUM(F57)</f>
        <v>108000</v>
      </c>
      <c r="T57" s="125">
        <v>9000</v>
      </c>
    </row>
    <row r="58" spans="1:21" ht="18" customHeight="1">
      <c r="A58" s="94">
        <v>43</v>
      </c>
      <c r="B58" s="26" t="s">
        <v>176</v>
      </c>
      <c r="C58" s="27" t="s">
        <v>2</v>
      </c>
      <c r="D58" s="27">
        <v>1</v>
      </c>
      <c r="E58" s="27">
        <v>1</v>
      </c>
      <c r="F58" s="28">
        <v>108000</v>
      </c>
      <c r="G58" s="28">
        <v>0</v>
      </c>
      <c r="H58" s="27">
        <v>1</v>
      </c>
      <c r="I58" s="27">
        <v>1</v>
      </c>
      <c r="J58" s="27">
        <v>1</v>
      </c>
      <c r="K58" s="27" t="s">
        <v>2</v>
      </c>
      <c r="L58" s="128">
        <v>1</v>
      </c>
      <c r="M58" s="27" t="s">
        <v>2</v>
      </c>
      <c r="N58" s="26">
        <v>0</v>
      </c>
      <c r="O58" s="26">
        <v>0</v>
      </c>
      <c r="P58" s="26">
        <v>0</v>
      </c>
      <c r="Q58" s="28">
        <v>108000</v>
      </c>
      <c r="R58" s="28">
        <v>108000</v>
      </c>
      <c r="S58" s="28">
        <v>108000</v>
      </c>
      <c r="T58" s="33">
        <v>9000</v>
      </c>
    </row>
    <row r="59" spans="1:21" ht="18" customHeight="1">
      <c r="A59" s="25"/>
      <c r="B59" s="30" t="s">
        <v>6</v>
      </c>
      <c r="C59" s="34"/>
      <c r="D59" s="34"/>
      <c r="E59" s="34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100"/>
    </row>
    <row r="60" spans="1:21" s="66" customFormat="1" ht="18" customHeight="1">
      <c r="A60" s="126">
        <v>44</v>
      </c>
      <c r="B60" s="138" t="s">
        <v>122</v>
      </c>
      <c r="C60" s="121" t="s">
        <v>25</v>
      </c>
      <c r="D60" s="121">
        <v>1</v>
      </c>
      <c r="E60" s="121">
        <v>1</v>
      </c>
      <c r="F60" s="122">
        <v>557880</v>
      </c>
      <c r="G60" s="122">
        <v>42000</v>
      </c>
      <c r="H60" s="121">
        <v>1</v>
      </c>
      <c r="I60" s="121">
        <v>1</v>
      </c>
      <c r="J60" s="121">
        <v>1</v>
      </c>
      <c r="K60" s="121" t="s">
        <v>108</v>
      </c>
      <c r="L60" s="121" t="s">
        <v>2</v>
      </c>
      <c r="M60" s="121" t="s">
        <v>2</v>
      </c>
      <c r="N60" s="122">
        <v>18000</v>
      </c>
      <c r="O60" s="122">
        <v>17880</v>
      </c>
      <c r="P60" s="122">
        <v>24480</v>
      </c>
      <c r="Q60" s="122">
        <f>SUM(F60+G60+N60)</f>
        <v>617880</v>
      </c>
      <c r="R60" s="122">
        <f>SUM(Q60+O60)</f>
        <v>635760</v>
      </c>
      <c r="S60" s="122">
        <f>SUM(R60+P60)</f>
        <v>660240</v>
      </c>
      <c r="T60" s="33">
        <v>46490</v>
      </c>
      <c r="U60" s="160"/>
    </row>
    <row r="61" spans="1:21" s="66" customFormat="1" ht="18" customHeight="1">
      <c r="A61" s="126"/>
      <c r="B61" s="138" t="s">
        <v>123</v>
      </c>
      <c r="C61" s="121"/>
      <c r="D61" s="121"/>
      <c r="E61" s="121"/>
      <c r="F61" s="151"/>
      <c r="G61" s="151"/>
      <c r="H61" s="139"/>
      <c r="I61" s="139"/>
      <c r="J61" s="139"/>
      <c r="K61" s="139"/>
      <c r="L61" s="139"/>
      <c r="M61" s="139"/>
      <c r="N61" s="151"/>
      <c r="O61" s="151"/>
      <c r="P61" s="151"/>
      <c r="Q61" s="151"/>
      <c r="R61" s="151"/>
      <c r="S61" s="151"/>
      <c r="T61" s="100"/>
      <c r="U61" s="160"/>
    </row>
    <row r="62" spans="1:21" s="66" customFormat="1" ht="18" customHeight="1">
      <c r="A62" s="126">
        <v>45</v>
      </c>
      <c r="B62" s="138" t="s">
        <v>169</v>
      </c>
      <c r="C62" s="121" t="s">
        <v>167</v>
      </c>
      <c r="D62" s="121">
        <v>1</v>
      </c>
      <c r="E62" s="121">
        <v>1</v>
      </c>
      <c r="F62" s="122">
        <v>376080</v>
      </c>
      <c r="G62" s="122">
        <v>0</v>
      </c>
      <c r="H62" s="121">
        <v>1</v>
      </c>
      <c r="I62" s="121">
        <v>1</v>
      </c>
      <c r="J62" s="121">
        <v>1</v>
      </c>
      <c r="K62" s="157"/>
      <c r="L62" s="121" t="s">
        <v>2</v>
      </c>
      <c r="M62" s="121" t="s">
        <v>2</v>
      </c>
      <c r="N62" s="122">
        <v>13320</v>
      </c>
      <c r="O62" s="122">
        <v>133202</v>
      </c>
      <c r="P62" s="122">
        <v>13440</v>
      </c>
      <c r="Q62" s="122">
        <f>SUM(F62+G62+N62)</f>
        <v>389400</v>
      </c>
      <c r="R62" s="122">
        <f t="shared" ref="R62:S64" si="14">SUM(Q62+O62)</f>
        <v>522602</v>
      </c>
      <c r="S62" s="122">
        <f t="shared" si="14"/>
        <v>536042</v>
      </c>
      <c r="T62" s="163">
        <v>31340</v>
      </c>
      <c r="U62" s="160"/>
    </row>
    <row r="63" spans="1:21" s="66" customFormat="1" ht="18" customHeight="1">
      <c r="A63" s="126">
        <v>46</v>
      </c>
      <c r="B63" s="120" t="s">
        <v>21</v>
      </c>
      <c r="C63" s="121" t="s">
        <v>168</v>
      </c>
      <c r="D63" s="121">
        <v>1</v>
      </c>
      <c r="E63" s="121" t="s">
        <v>2</v>
      </c>
      <c r="F63" s="122">
        <f>T63*12</f>
        <v>375120</v>
      </c>
      <c r="G63" s="122">
        <v>0</v>
      </c>
      <c r="H63" s="121">
        <v>1</v>
      </c>
      <c r="I63" s="121">
        <v>1</v>
      </c>
      <c r="J63" s="121">
        <v>1</v>
      </c>
      <c r="K63" s="157"/>
      <c r="L63" s="121" t="s">
        <v>2</v>
      </c>
      <c r="M63" s="121" t="s">
        <v>2</v>
      </c>
      <c r="N63" s="122">
        <v>13080</v>
      </c>
      <c r="O63" s="122">
        <v>16440</v>
      </c>
      <c r="P63" s="122">
        <v>13320</v>
      </c>
      <c r="Q63" s="122">
        <f>SUM(F63+G63+N63)</f>
        <v>388200</v>
      </c>
      <c r="R63" s="122">
        <f t="shared" si="14"/>
        <v>404640</v>
      </c>
      <c r="S63" s="122">
        <f t="shared" si="14"/>
        <v>417960</v>
      </c>
      <c r="T63" s="33">
        <v>31260</v>
      </c>
      <c r="U63" s="160"/>
    </row>
    <row r="64" spans="1:21" s="66" customFormat="1" ht="18" customHeight="1">
      <c r="A64" s="126">
        <v>47</v>
      </c>
      <c r="B64" s="120" t="s">
        <v>124</v>
      </c>
      <c r="C64" s="121" t="s">
        <v>168</v>
      </c>
      <c r="D64" s="121">
        <v>1</v>
      </c>
      <c r="E64" s="121">
        <v>1</v>
      </c>
      <c r="F64" s="122">
        <v>230400</v>
      </c>
      <c r="G64" s="122">
        <v>0</v>
      </c>
      <c r="H64" s="121">
        <v>1</v>
      </c>
      <c r="I64" s="121">
        <v>1</v>
      </c>
      <c r="J64" s="121">
        <v>1</v>
      </c>
      <c r="K64" s="121" t="s">
        <v>108</v>
      </c>
      <c r="L64" s="121" t="s">
        <v>2</v>
      </c>
      <c r="M64" s="121" t="s">
        <v>2</v>
      </c>
      <c r="N64" s="122">
        <v>9240</v>
      </c>
      <c r="O64" s="122">
        <v>9720</v>
      </c>
      <c r="P64" s="122">
        <v>10080</v>
      </c>
      <c r="Q64" s="122">
        <f>SUM(F64+G64+N64)</f>
        <v>239640</v>
      </c>
      <c r="R64" s="122">
        <f t="shared" si="14"/>
        <v>249360</v>
      </c>
      <c r="S64" s="122">
        <f t="shared" si="14"/>
        <v>259440</v>
      </c>
      <c r="T64" s="33">
        <v>19200</v>
      </c>
      <c r="U64" s="160"/>
    </row>
    <row r="65" spans="1:21" s="66" customFormat="1" ht="18" customHeight="1">
      <c r="A65" s="126"/>
      <c r="B65" s="142" t="s">
        <v>128</v>
      </c>
      <c r="C65" s="121"/>
      <c r="D65" s="121"/>
      <c r="E65" s="121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00"/>
      <c r="U65" s="160"/>
    </row>
    <row r="66" spans="1:21" s="66" customFormat="1" ht="18" customHeight="1">
      <c r="A66" s="126">
        <v>48</v>
      </c>
      <c r="B66" s="120" t="s">
        <v>125</v>
      </c>
      <c r="C66" s="121" t="s">
        <v>2</v>
      </c>
      <c r="D66" s="121">
        <v>1</v>
      </c>
      <c r="E66" s="121">
        <v>1</v>
      </c>
      <c r="F66" s="122">
        <f>T66*12</f>
        <v>219960</v>
      </c>
      <c r="G66" s="122">
        <v>0</v>
      </c>
      <c r="H66" s="121">
        <v>1</v>
      </c>
      <c r="I66" s="121">
        <v>1</v>
      </c>
      <c r="J66" s="121">
        <v>1</v>
      </c>
      <c r="K66" s="121" t="s">
        <v>2</v>
      </c>
      <c r="L66" s="121" t="s">
        <v>2</v>
      </c>
      <c r="M66" s="121" t="s">
        <v>2</v>
      </c>
      <c r="N66" s="122">
        <f>1099.8*12</f>
        <v>13197.599999999999</v>
      </c>
      <c r="O66" s="122">
        <f>1165.7*12</f>
        <v>13988.400000000001</v>
      </c>
      <c r="P66" s="122">
        <f>1235.73*12</f>
        <v>14828.76</v>
      </c>
      <c r="Q66" s="122">
        <f>SUM(F66+N66)</f>
        <v>233157.6</v>
      </c>
      <c r="R66" s="122">
        <f>SUM(Q66+O66)</f>
        <v>247146</v>
      </c>
      <c r="S66" s="122">
        <f>SUM(R66+P66)</f>
        <v>261974.76</v>
      </c>
      <c r="T66" s="33">
        <v>18330</v>
      </c>
      <c r="U66" s="160"/>
    </row>
    <row r="67" spans="1:21" s="66" customFormat="1" ht="18" customHeight="1">
      <c r="A67" s="126">
        <v>49</v>
      </c>
      <c r="B67" s="120" t="s">
        <v>116</v>
      </c>
      <c r="C67" s="121" t="s">
        <v>2</v>
      </c>
      <c r="D67" s="121">
        <v>1</v>
      </c>
      <c r="E67" s="121">
        <v>1</v>
      </c>
      <c r="F67" s="122">
        <f>T67*12</f>
        <v>188400</v>
      </c>
      <c r="G67" s="122">
        <v>0</v>
      </c>
      <c r="H67" s="121">
        <v>1</v>
      </c>
      <c r="I67" s="121">
        <v>1</v>
      </c>
      <c r="J67" s="121">
        <v>1</v>
      </c>
      <c r="K67" s="121" t="s">
        <v>2</v>
      </c>
      <c r="L67" s="121" t="s">
        <v>2</v>
      </c>
      <c r="M67" s="121" t="s">
        <v>2</v>
      </c>
      <c r="N67" s="122">
        <f>942*12</f>
        <v>11304</v>
      </c>
      <c r="O67" s="122">
        <f>998.52*12</f>
        <v>11982.24</v>
      </c>
      <c r="P67" s="122">
        <f>1058.43*12</f>
        <v>12701.16</v>
      </c>
      <c r="Q67" s="122">
        <f>SUM(F67+N67)</f>
        <v>199704</v>
      </c>
      <c r="R67" s="122">
        <f>SUM(Q67+O67)</f>
        <v>211686.24</v>
      </c>
      <c r="S67" s="122">
        <f>SUM(R67+P67)</f>
        <v>224387.4</v>
      </c>
      <c r="T67" s="33">
        <v>15700</v>
      </c>
      <c r="U67" s="160"/>
    </row>
    <row r="68" spans="1:21" s="66" customFormat="1" ht="18" customHeight="1">
      <c r="A68" s="126"/>
      <c r="B68" s="142" t="s">
        <v>129</v>
      </c>
      <c r="C68" s="121"/>
      <c r="D68" s="121"/>
      <c r="E68" s="121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00"/>
      <c r="U68" s="160"/>
    </row>
    <row r="69" spans="1:21" s="66" customFormat="1" ht="18" customHeight="1">
      <c r="A69" s="126">
        <v>50</v>
      </c>
      <c r="B69" s="138" t="s">
        <v>176</v>
      </c>
      <c r="C69" s="121" t="s">
        <v>2</v>
      </c>
      <c r="D69" s="121">
        <v>1</v>
      </c>
      <c r="E69" s="121">
        <v>1</v>
      </c>
      <c r="F69" s="122">
        <v>108000</v>
      </c>
      <c r="G69" s="122">
        <v>0</v>
      </c>
      <c r="H69" s="121">
        <v>1</v>
      </c>
      <c r="I69" s="121">
        <v>1</v>
      </c>
      <c r="J69" s="121">
        <v>1</v>
      </c>
      <c r="K69" s="121" t="s">
        <v>2</v>
      </c>
      <c r="L69" s="121" t="s">
        <v>2</v>
      </c>
      <c r="M69" s="121" t="s">
        <v>2</v>
      </c>
      <c r="N69" s="120">
        <v>0</v>
      </c>
      <c r="O69" s="120">
        <v>0</v>
      </c>
      <c r="P69" s="120">
        <v>0</v>
      </c>
      <c r="Q69" s="122">
        <v>108000</v>
      </c>
      <c r="R69" s="122">
        <v>108000</v>
      </c>
      <c r="S69" s="122">
        <v>108000</v>
      </c>
      <c r="T69" s="33">
        <v>9000</v>
      </c>
      <c r="U69" s="160"/>
    </row>
    <row r="70" spans="1:21" s="66" customFormat="1" ht="18" customHeight="1">
      <c r="A70" s="126">
        <v>51</v>
      </c>
      <c r="B70" s="138" t="s">
        <v>176</v>
      </c>
      <c r="C70" s="121" t="s">
        <v>2</v>
      </c>
      <c r="D70" s="121">
        <v>1</v>
      </c>
      <c r="E70" s="121">
        <v>1</v>
      </c>
      <c r="F70" s="122">
        <v>108000</v>
      </c>
      <c r="G70" s="122">
        <v>0</v>
      </c>
      <c r="H70" s="121">
        <v>1</v>
      </c>
      <c r="I70" s="121">
        <v>1</v>
      </c>
      <c r="J70" s="121">
        <v>1</v>
      </c>
      <c r="K70" s="121" t="s">
        <v>2</v>
      </c>
      <c r="L70" s="121" t="s">
        <v>2</v>
      </c>
      <c r="M70" s="121" t="s">
        <v>2</v>
      </c>
      <c r="N70" s="120">
        <v>0</v>
      </c>
      <c r="O70" s="120">
        <v>0</v>
      </c>
      <c r="P70" s="120">
        <v>0</v>
      </c>
      <c r="Q70" s="122">
        <v>108000</v>
      </c>
      <c r="R70" s="122">
        <v>108000</v>
      </c>
      <c r="S70" s="122">
        <v>108000</v>
      </c>
      <c r="T70" s="33">
        <v>9000</v>
      </c>
      <c r="U70" s="160"/>
    </row>
    <row r="71" spans="1:21" s="66" customFormat="1" ht="18" customHeight="1">
      <c r="A71" s="126">
        <v>52</v>
      </c>
      <c r="B71" s="138" t="s">
        <v>176</v>
      </c>
      <c r="C71" s="121" t="s">
        <v>2</v>
      </c>
      <c r="D71" s="121">
        <v>1</v>
      </c>
      <c r="E71" s="121">
        <v>1</v>
      </c>
      <c r="F71" s="122">
        <v>108000</v>
      </c>
      <c r="G71" s="122">
        <v>0</v>
      </c>
      <c r="H71" s="121">
        <v>1</v>
      </c>
      <c r="I71" s="121">
        <v>1</v>
      </c>
      <c r="J71" s="121">
        <v>1</v>
      </c>
      <c r="K71" s="121" t="s">
        <v>2</v>
      </c>
      <c r="L71" s="121" t="s">
        <v>2</v>
      </c>
      <c r="M71" s="121" t="s">
        <v>2</v>
      </c>
      <c r="N71" s="120">
        <v>0</v>
      </c>
      <c r="O71" s="120">
        <v>0</v>
      </c>
      <c r="P71" s="120">
        <v>0</v>
      </c>
      <c r="Q71" s="122">
        <v>108000</v>
      </c>
      <c r="R71" s="122">
        <v>108000</v>
      </c>
      <c r="S71" s="122">
        <v>108000</v>
      </c>
      <c r="T71" s="33">
        <v>9000</v>
      </c>
      <c r="U71" s="160"/>
    </row>
    <row r="72" spans="1:21" s="66" customFormat="1" ht="18" customHeight="1">
      <c r="A72" s="126"/>
      <c r="B72" s="142" t="s">
        <v>137</v>
      </c>
      <c r="C72" s="121"/>
      <c r="D72" s="121"/>
      <c r="E72" s="121"/>
      <c r="F72" s="151"/>
      <c r="G72" s="151"/>
      <c r="H72" s="139"/>
      <c r="I72" s="139"/>
      <c r="J72" s="139"/>
      <c r="K72" s="139"/>
      <c r="L72" s="139"/>
      <c r="M72" s="139"/>
      <c r="N72" s="151"/>
      <c r="O72" s="151"/>
      <c r="P72" s="151"/>
      <c r="Q72" s="151"/>
      <c r="R72" s="151"/>
      <c r="S72" s="151"/>
      <c r="T72" s="100"/>
      <c r="U72" s="160"/>
    </row>
    <row r="73" spans="1:21" s="66" customFormat="1" ht="18" customHeight="1">
      <c r="A73" s="126">
        <v>53</v>
      </c>
      <c r="B73" s="138" t="s">
        <v>132</v>
      </c>
      <c r="C73" s="121" t="s">
        <v>25</v>
      </c>
      <c r="D73" s="121">
        <v>1</v>
      </c>
      <c r="E73" s="121">
        <v>1</v>
      </c>
      <c r="F73" s="122">
        <v>468960</v>
      </c>
      <c r="G73" s="122">
        <v>42000</v>
      </c>
      <c r="H73" s="121">
        <v>1</v>
      </c>
      <c r="I73" s="121" t="s">
        <v>162</v>
      </c>
      <c r="J73" s="121">
        <v>1</v>
      </c>
      <c r="K73" s="139" t="s">
        <v>108</v>
      </c>
      <c r="L73" s="139" t="s">
        <v>2</v>
      </c>
      <c r="M73" s="139" t="s">
        <v>2</v>
      </c>
      <c r="N73" s="122">
        <v>14160</v>
      </c>
      <c r="O73" s="122">
        <v>15480</v>
      </c>
      <c r="P73" s="122">
        <v>16080</v>
      </c>
      <c r="Q73" s="122">
        <f>SUM(F73+G73+N73)</f>
        <v>525120</v>
      </c>
      <c r="R73" s="122">
        <f>SUM(Q73+O73)</f>
        <v>540600</v>
      </c>
      <c r="S73" s="122">
        <f>SUM(R73+P73)</f>
        <v>556680</v>
      </c>
      <c r="T73" s="33">
        <v>39080</v>
      </c>
      <c r="U73" s="160"/>
    </row>
    <row r="74" spans="1:21" s="66" customFormat="1" ht="18" customHeight="1">
      <c r="A74" s="126"/>
      <c r="B74" s="138" t="s">
        <v>133</v>
      </c>
      <c r="C74" s="121"/>
      <c r="D74" s="121"/>
      <c r="E74" s="121"/>
      <c r="F74" s="151"/>
      <c r="G74" s="151"/>
      <c r="H74" s="139"/>
      <c r="I74" s="139"/>
      <c r="J74" s="139"/>
      <c r="K74" s="139"/>
      <c r="L74" s="139"/>
      <c r="M74" s="139"/>
      <c r="N74" s="151"/>
      <c r="O74" s="151"/>
      <c r="P74" s="151"/>
      <c r="Q74" s="151"/>
      <c r="R74" s="151"/>
      <c r="S74" s="151"/>
      <c r="T74" s="164"/>
      <c r="U74" s="160"/>
    </row>
    <row r="75" spans="1:21" s="66" customFormat="1" ht="18" customHeight="1">
      <c r="A75" s="126">
        <v>54</v>
      </c>
      <c r="B75" s="138" t="s">
        <v>150</v>
      </c>
      <c r="C75" s="135" t="s">
        <v>173</v>
      </c>
      <c r="D75" s="121">
        <v>1</v>
      </c>
      <c r="E75" s="121">
        <v>1</v>
      </c>
      <c r="F75" s="122">
        <v>355320</v>
      </c>
      <c r="G75" s="122">
        <v>0</v>
      </c>
      <c r="H75" s="121">
        <v>1</v>
      </c>
      <c r="I75" s="121">
        <v>1</v>
      </c>
      <c r="J75" s="121">
        <v>1</v>
      </c>
      <c r="K75" s="139" t="s">
        <v>2</v>
      </c>
      <c r="L75" s="139" t="s">
        <v>2</v>
      </c>
      <c r="M75" s="158" t="s">
        <v>2</v>
      </c>
      <c r="N75" s="122">
        <v>12000</v>
      </c>
      <c r="O75" s="122">
        <v>12000</v>
      </c>
      <c r="P75" s="122">
        <v>12000</v>
      </c>
      <c r="Q75" s="122">
        <f>SUM(F75+N75)</f>
        <v>367320</v>
      </c>
      <c r="R75" s="122">
        <f>SUM(Q75+O75)</f>
        <v>379320</v>
      </c>
      <c r="S75" s="122">
        <f>SUM(R75+P75)</f>
        <v>391320</v>
      </c>
      <c r="T75" s="163" t="s">
        <v>181</v>
      </c>
      <c r="U75" s="160"/>
    </row>
    <row r="76" spans="1:21" s="66" customFormat="1" ht="18" customHeight="1">
      <c r="A76" s="133">
        <v>55</v>
      </c>
      <c r="B76" s="134" t="s">
        <v>177</v>
      </c>
      <c r="C76" s="159" t="s">
        <v>165</v>
      </c>
      <c r="D76" s="135" t="s">
        <v>2</v>
      </c>
      <c r="E76" s="135" t="s">
        <v>2</v>
      </c>
      <c r="F76" s="122">
        <v>271200</v>
      </c>
      <c r="G76" s="136">
        <f>3500*12</f>
        <v>42000</v>
      </c>
      <c r="H76" s="128">
        <v>1</v>
      </c>
      <c r="I76" s="135" t="s">
        <v>2</v>
      </c>
      <c r="J76" s="135" t="s">
        <v>2</v>
      </c>
      <c r="K76" s="135"/>
      <c r="L76" s="135"/>
      <c r="M76" s="135"/>
      <c r="N76" s="136">
        <v>355320</v>
      </c>
      <c r="O76" s="136">
        <v>12000</v>
      </c>
      <c r="P76" s="136">
        <v>12000</v>
      </c>
      <c r="Q76" s="136">
        <v>355320</v>
      </c>
      <c r="R76" s="136">
        <v>367320</v>
      </c>
      <c r="S76" s="136">
        <v>379320</v>
      </c>
      <c r="T76" s="125">
        <v>22600</v>
      </c>
      <c r="U76" s="160"/>
    </row>
    <row r="77" spans="1:21" s="66" customFormat="1" ht="18" customHeight="1">
      <c r="A77" s="126"/>
      <c r="B77" s="142" t="s">
        <v>128</v>
      </c>
      <c r="C77" s="121"/>
      <c r="D77" s="121"/>
      <c r="E77" s="121"/>
      <c r="F77" s="143"/>
      <c r="G77" s="143"/>
      <c r="H77" s="143"/>
      <c r="I77" s="143"/>
      <c r="J77" s="143"/>
      <c r="K77" s="143"/>
      <c r="L77" s="143"/>
      <c r="M77" s="158"/>
      <c r="N77" s="143"/>
      <c r="O77" s="143"/>
      <c r="P77" s="143"/>
      <c r="Q77" s="143"/>
      <c r="R77" s="143"/>
      <c r="S77" s="143"/>
      <c r="T77" s="100"/>
      <c r="U77" s="160"/>
    </row>
    <row r="78" spans="1:21" s="66" customFormat="1" ht="18" customHeight="1">
      <c r="A78" s="126">
        <v>56</v>
      </c>
      <c r="B78" s="120" t="s">
        <v>3</v>
      </c>
      <c r="C78" s="121" t="s">
        <v>2</v>
      </c>
      <c r="D78" s="121">
        <v>1</v>
      </c>
      <c r="E78" s="121">
        <v>1</v>
      </c>
      <c r="F78" s="122">
        <f>T78*12</f>
        <v>190680</v>
      </c>
      <c r="G78" s="122">
        <v>0</v>
      </c>
      <c r="H78" s="121">
        <v>1</v>
      </c>
      <c r="I78" s="121">
        <v>1</v>
      </c>
      <c r="J78" s="121">
        <v>1</v>
      </c>
      <c r="K78" s="121" t="s">
        <v>2</v>
      </c>
      <c r="L78" s="121" t="s">
        <v>2</v>
      </c>
      <c r="M78" s="121" t="s">
        <v>2</v>
      </c>
      <c r="N78" s="122">
        <f>953.4*12</f>
        <v>11440.8</v>
      </c>
      <c r="O78" s="122">
        <f>1010.6*12</f>
        <v>12127.2</v>
      </c>
      <c r="P78" s="122">
        <f>1070*24</f>
        <v>25680</v>
      </c>
      <c r="Q78" s="122">
        <f>SUM(F78+N78)</f>
        <v>202120.8</v>
      </c>
      <c r="R78" s="122">
        <f t="shared" ref="R78:S80" si="15">SUM(Q78+O78)</f>
        <v>214248</v>
      </c>
      <c r="S78" s="122">
        <f t="shared" si="15"/>
        <v>239928</v>
      </c>
      <c r="T78" s="123">
        <v>15890</v>
      </c>
    </row>
    <row r="79" spans="1:21" s="66" customFormat="1" ht="18" customHeight="1">
      <c r="A79" s="126">
        <v>57</v>
      </c>
      <c r="B79" s="120" t="s">
        <v>3</v>
      </c>
      <c r="C79" s="121" t="s">
        <v>2</v>
      </c>
      <c r="D79" s="121">
        <v>1</v>
      </c>
      <c r="E79" s="121">
        <v>1</v>
      </c>
      <c r="F79" s="122">
        <f>T79*12</f>
        <v>164400</v>
      </c>
      <c r="G79" s="122">
        <v>0</v>
      </c>
      <c r="H79" s="121">
        <v>1</v>
      </c>
      <c r="I79" s="121">
        <v>1</v>
      </c>
      <c r="J79" s="121">
        <v>1</v>
      </c>
      <c r="K79" s="139" t="s">
        <v>2</v>
      </c>
      <c r="L79" s="139" t="s">
        <v>2</v>
      </c>
      <c r="M79" s="139" t="s">
        <v>2</v>
      </c>
      <c r="N79" s="122">
        <f>822*12</f>
        <v>9864</v>
      </c>
      <c r="O79" s="122">
        <f>871.32*12</f>
        <v>10455.84</v>
      </c>
      <c r="P79" s="122">
        <f>923.59*12</f>
        <v>11083.08</v>
      </c>
      <c r="Q79" s="122">
        <f>SUM(F79+N79)</f>
        <v>174264</v>
      </c>
      <c r="R79" s="122">
        <f t="shared" si="15"/>
        <v>184719.84</v>
      </c>
      <c r="S79" s="122">
        <f t="shared" si="15"/>
        <v>195802.91999999998</v>
      </c>
      <c r="T79" s="123">
        <v>13700</v>
      </c>
    </row>
    <row r="80" spans="1:21" s="66" customFormat="1" ht="18" customHeight="1">
      <c r="A80" s="126">
        <v>58</v>
      </c>
      <c r="B80" s="120" t="s">
        <v>3</v>
      </c>
      <c r="C80" s="121" t="s">
        <v>2</v>
      </c>
      <c r="D80" s="121">
        <v>1</v>
      </c>
      <c r="E80" s="121">
        <v>1</v>
      </c>
      <c r="F80" s="122">
        <f>T80*12</f>
        <v>169200</v>
      </c>
      <c r="G80" s="122">
        <v>0</v>
      </c>
      <c r="H80" s="121">
        <v>1</v>
      </c>
      <c r="I80" s="121">
        <v>1</v>
      </c>
      <c r="J80" s="121">
        <v>1</v>
      </c>
      <c r="K80" s="139" t="s">
        <v>2</v>
      </c>
      <c r="L80" s="139" t="s">
        <v>2</v>
      </c>
      <c r="M80" s="139" t="s">
        <v>2</v>
      </c>
      <c r="N80" s="122">
        <f>846*12</f>
        <v>10152</v>
      </c>
      <c r="O80" s="122">
        <f>896.71*12</f>
        <v>10760.52</v>
      </c>
      <c r="P80" s="122">
        <f>950.56*12</f>
        <v>11406.72</v>
      </c>
      <c r="Q80" s="122">
        <f>SUM(F80+N80)</f>
        <v>179352</v>
      </c>
      <c r="R80" s="122">
        <f t="shared" si="15"/>
        <v>190112.52</v>
      </c>
      <c r="S80" s="122">
        <f t="shared" si="15"/>
        <v>201519.24</v>
      </c>
      <c r="T80" s="123">
        <v>14100</v>
      </c>
    </row>
    <row r="81" spans="1:20" s="66" customFormat="1" ht="18" customHeight="1">
      <c r="A81" s="126">
        <v>59</v>
      </c>
      <c r="B81" s="120" t="s">
        <v>116</v>
      </c>
      <c r="C81" s="121" t="s">
        <v>2</v>
      </c>
      <c r="D81" s="121">
        <v>1</v>
      </c>
      <c r="E81" s="121">
        <v>1</v>
      </c>
      <c r="F81" s="122">
        <f>T81*12</f>
        <v>150720</v>
      </c>
      <c r="G81" s="122">
        <v>0</v>
      </c>
      <c r="H81" s="121">
        <v>1</v>
      </c>
      <c r="I81" s="121">
        <v>1</v>
      </c>
      <c r="J81" s="121">
        <v>1</v>
      </c>
      <c r="K81" s="139" t="s">
        <v>2</v>
      </c>
      <c r="L81" s="139" t="s">
        <v>2</v>
      </c>
      <c r="M81" s="139" t="s">
        <v>2</v>
      </c>
      <c r="N81" s="122">
        <f>753.6*12</f>
        <v>9043.2000000000007</v>
      </c>
      <c r="O81" s="122">
        <f>798.81*12</f>
        <v>9585.7199999999993</v>
      </c>
      <c r="P81" s="122">
        <f>846.74*12</f>
        <v>10160.880000000001</v>
      </c>
      <c r="Q81" s="122">
        <f>SUM(F81+N81)</f>
        <v>159763.20000000001</v>
      </c>
      <c r="R81" s="122">
        <f t="shared" ref="R81" si="16">SUM(Q81+O81)</f>
        <v>169348.92</v>
      </c>
      <c r="S81" s="122">
        <f t="shared" ref="S81" si="17">SUM(R81+P81)</f>
        <v>179509.80000000002</v>
      </c>
      <c r="T81" s="123">
        <v>12560</v>
      </c>
    </row>
    <row r="82" spans="1:20" s="66" customFormat="1" ht="18" customHeight="1">
      <c r="A82" s="126">
        <v>60</v>
      </c>
      <c r="B82" s="120" t="s">
        <v>151</v>
      </c>
      <c r="C82" s="121" t="s">
        <v>2</v>
      </c>
      <c r="D82" s="121">
        <v>1</v>
      </c>
      <c r="E82" s="121">
        <v>1</v>
      </c>
      <c r="F82" s="122">
        <f>T82*12</f>
        <v>164640</v>
      </c>
      <c r="G82" s="122">
        <v>0</v>
      </c>
      <c r="H82" s="121">
        <v>1</v>
      </c>
      <c r="I82" s="121">
        <v>1</v>
      </c>
      <c r="J82" s="121">
        <v>1</v>
      </c>
      <c r="K82" s="121" t="s">
        <v>2</v>
      </c>
      <c r="L82" s="121" t="s">
        <v>2</v>
      </c>
      <c r="M82" s="121" t="s">
        <v>2</v>
      </c>
      <c r="N82" s="122">
        <f>823.2*12</f>
        <v>9878.4000000000015</v>
      </c>
      <c r="O82" s="122">
        <f>872.59*12</f>
        <v>10471.08</v>
      </c>
      <c r="P82" s="122">
        <f>924.9*12</f>
        <v>11098.8</v>
      </c>
      <c r="Q82" s="122">
        <f>SUM(F82+N82)</f>
        <v>174518.39999999999</v>
      </c>
      <c r="R82" s="122">
        <f>SUM(Q82+O82)</f>
        <v>184989.47999999998</v>
      </c>
      <c r="S82" s="122">
        <f>SUM(R82+P82)</f>
        <v>196088.27999999997</v>
      </c>
      <c r="T82" s="123">
        <v>13720</v>
      </c>
    </row>
    <row r="83" spans="1:20" ht="18" customHeight="1">
      <c r="A83" s="25"/>
      <c r="B83" s="30" t="s">
        <v>129</v>
      </c>
      <c r="C83" s="27"/>
      <c r="D83" s="27"/>
      <c r="E83" s="27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100"/>
    </row>
    <row r="84" spans="1:20" ht="18" customHeight="1">
      <c r="A84" s="25">
        <v>61</v>
      </c>
      <c r="B84" s="26" t="s">
        <v>151</v>
      </c>
      <c r="C84" s="27" t="s">
        <v>2</v>
      </c>
      <c r="D84" s="27">
        <v>1</v>
      </c>
      <c r="E84" s="27">
        <v>1</v>
      </c>
      <c r="F84" s="28">
        <v>108000</v>
      </c>
      <c r="G84" s="28">
        <v>0</v>
      </c>
      <c r="H84" s="27">
        <v>1</v>
      </c>
      <c r="I84" s="27">
        <v>1</v>
      </c>
      <c r="J84" s="27">
        <v>1</v>
      </c>
      <c r="K84" s="27" t="s">
        <v>2</v>
      </c>
      <c r="L84" s="27" t="s">
        <v>2</v>
      </c>
      <c r="M84" s="27" t="s">
        <v>2</v>
      </c>
      <c r="N84" s="26">
        <v>0</v>
      </c>
      <c r="O84" s="26">
        <v>0</v>
      </c>
      <c r="P84" s="26">
        <v>0</v>
      </c>
      <c r="Q84" s="28">
        <f t="shared" ref="Q84:Q89" si="18">SUM(F84)</f>
        <v>108000</v>
      </c>
      <c r="R84" s="28">
        <f t="shared" ref="R84:R89" si="19">SUM(F84)</f>
        <v>108000</v>
      </c>
      <c r="S84" s="28">
        <f t="shared" ref="S84:S89" si="20">SUM(F84)</f>
        <v>108000</v>
      </c>
      <c r="T84" s="33">
        <v>9000</v>
      </c>
    </row>
    <row r="85" spans="1:20" ht="18" customHeight="1">
      <c r="A85" s="25">
        <v>62</v>
      </c>
      <c r="B85" s="26" t="s">
        <v>151</v>
      </c>
      <c r="C85" s="27" t="s">
        <v>2</v>
      </c>
      <c r="D85" s="27">
        <v>1</v>
      </c>
      <c r="E85" s="27">
        <v>1</v>
      </c>
      <c r="F85" s="28">
        <v>108000</v>
      </c>
      <c r="G85" s="28">
        <v>0</v>
      </c>
      <c r="H85" s="27">
        <v>1</v>
      </c>
      <c r="I85" s="27">
        <v>1</v>
      </c>
      <c r="J85" s="27">
        <v>1</v>
      </c>
      <c r="K85" s="27" t="s">
        <v>2</v>
      </c>
      <c r="L85" s="27" t="s">
        <v>2</v>
      </c>
      <c r="M85" s="27" t="s">
        <v>2</v>
      </c>
      <c r="N85" s="26">
        <v>0</v>
      </c>
      <c r="O85" s="26">
        <v>0</v>
      </c>
      <c r="P85" s="26">
        <v>0</v>
      </c>
      <c r="Q85" s="28">
        <f t="shared" si="18"/>
        <v>108000</v>
      </c>
      <c r="R85" s="28">
        <f t="shared" si="19"/>
        <v>108000</v>
      </c>
      <c r="S85" s="28">
        <f t="shared" si="20"/>
        <v>108000</v>
      </c>
      <c r="T85" s="33">
        <v>9000</v>
      </c>
    </row>
    <row r="86" spans="1:20" ht="18" customHeight="1">
      <c r="A86" s="25">
        <v>63</v>
      </c>
      <c r="B86" s="26" t="s">
        <v>151</v>
      </c>
      <c r="C86" s="27" t="s">
        <v>2</v>
      </c>
      <c r="D86" s="27">
        <v>1</v>
      </c>
      <c r="E86" s="27">
        <v>1</v>
      </c>
      <c r="F86" s="28">
        <v>108000</v>
      </c>
      <c r="G86" s="28">
        <v>0</v>
      </c>
      <c r="H86" s="27">
        <v>1</v>
      </c>
      <c r="I86" s="27">
        <v>1</v>
      </c>
      <c r="J86" s="27">
        <v>1</v>
      </c>
      <c r="K86" s="27" t="s">
        <v>2</v>
      </c>
      <c r="L86" s="27" t="s">
        <v>2</v>
      </c>
      <c r="M86" s="27" t="s">
        <v>2</v>
      </c>
      <c r="N86" s="26">
        <v>0</v>
      </c>
      <c r="O86" s="26">
        <v>0</v>
      </c>
      <c r="P86" s="26">
        <v>0</v>
      </c>
      <c r="Q86" s="28">
        <f t="shared" si="18"/>
        <v>108000</v>
      </c>
      <c r="R86" s="28">
        <f t="shared" si="19"/>
        <v>108000</v>
      </c>
      <c r="S86" s="28">
        <f t="shared" si="20"/>
        <v>108000</v>
      </c>
      <c r="T86" s="33">
        <v>9000</v>
      </c>
    </row>
    <row r="87" spans="1:20" ht="18" customHeight="1">
      <c r="A87" s="25">
        <v>64</v>
      </c>
      <c r="B87" s="26" t="s">
        <v>151</v>
      </c>
      <c r="C87" s="27" t="s">
        <v>2</v>
      </c>
      <c r="D87" s="27">
        <v>1</v>
      </c>
      <c r="E87" s="27">
        <v>1</v>
      </c>
      <c r="F87" s="28">
        <v>108000</v>
      </c>
      <c r="G87" s="28">
        <v>0</v>
      </c>
      <c r="H87" s="27">
        <v>1</v>
      </c>
      <c r="I87" s="27">
        <v>1</v>
      </c>
      <c r="J87" s="27">
        <v>1</v>
      </c>
      <c r="K87" s="27" t="s">
        <v>2</v>
      </c>
      <c r="L87" s="27" t="s">
        <v>2</v>
      </c>
      <c r="M87" s="27" t="s">
        <v>2</v>
      </c>
      <c r="N87" s="26">
        <v>0</v>
      </c>
      <c r="O87" s="26">
        <v>0</v>
      </c>
      <c r="P87" s="26">
        <v>0</v>
      </c>
      <c r="Q87" s="28">
        <f t="shared" si="18"/>
        <v>108000</v>
      </c>
      <c r="R87" s="28">
        <f t="shared" si="19"/>
        <v>108000</v>
      </c>
      <c r="S87" s="28">
        <f t="shared" si="20"/>
        <v>108000</v>
      </c>
      <c r="T87" s="33">
        <v>9000</v>
      </c>
    </row>
    <row r="88" spans="1:20" ht="18" customHeight="1">
      <c r="A88" s="25">
        <v>65</v>
      </c>
      <c r="B88" s="26" t="s">
        <v>151</v>
      </c>
      <c r="C88" s="27" t="s">
        <v>2</v>
      </c>
      <c r="D88" s="27">
        <v>1</v>
      </c>
      <c r="E88" s="27">
        <v>1</v>
      </c>
      <c r="F88" s="28">
        <v>108000</v>
      </c>
      <c r="G88" s="28">
        <v>0</v>
      </c>
      <c r="H88" s="27">
        <v>1</v>
      </c>
      <c r="I88" s="27">
        <v>1</v>
      </c>
      <c r="J88" s="27">
        <v>1</v>
      </c>
      <c r="K88" s="27" t="s">
        <v>2</v>
      </c>
      <c r="L88" s="27" t="s">
        <v>2</v>
      </c>
      <c r="M88" s="27" t="s">
        <v>2</v>
      </c>
      <c r="N88" s="26">
        <v>0</v>
      </c>
      <c r="O88" s="26">
        <v>0</v>
      </c>
      <c r="P88" s="26">
        <v>0</v>
      </c>
      <c r="Q88" s="28">
        <f t="shared" si="18"/>
        <v>108000</v>
      </c>
      <c r="R88" s="28">
        <f t="shared" si="19"/>
        <v>108000</v>
      </c>
      <c r="S88" s="28">
        <f t="shared" si="20"/>
        <v>108000</v>
      </c>
      <c r="T88" s="33">
        <v>9000</v>
      </c>
    </row>
    <row r="89" spans="1:20" ht="18" customHeight="1">
      <c r="A89" s="25">
        <v>66</v>
      </c>
      <c r="B89" s="26" t="s">
        <v>151</v>
      </c>
      <c r="C89" s="27" t="s">
        <v>2</v>
      </c>
      <c r="D89" s="27">
        <v>1</v>
      </c>
      <c r="E89" s="27">
        <v>1</v>
      </c>
      <c r="F89" s="28">
        <v>108000</v>
      </c>
      <c r="G89" s="28">
        <v>0</v>
      </c>
      <c r="H89" s="27">
        <v>1</v>
      </c>
      <c r="I89" s="27">
        <v>1</v>
      </c>
      <c r="J89" s="27">
        <v>1</v>
      </c>
      <c r="K89" s="27" t="s">
        <v>2</v>
      </c>
      <c r="L89" s="27" t="s">
        <v>2</v>
      </c>
      <c r="M89" s="27" t="s">
        <v>2</v>
      </c>
      <c r="N89" s="26">
        <v>0</v>
      </c>
      <c r="O89" s="26">
        <v>0</v>
      </c>
      <c r="P89" s="26">
        <v>0</v>
      </c>
      <c r="Q89" s="28">
        <f t="shared" si="18"/>
        <v>108000</v>
      </c>
      <c r="R89" s="28">
        <f t="shared" si="19"/>
        <v>108000</v>
      </c>
      <c r="S89" s="28">
        <f t="shared" si="20"/>
        <v>108000</v>
      </c>
      <c r="T89" s="33">
        <v>9000</v>
      </c>
    </row>
    <row r="90" spans="1:20" ht="18" customHeight="1">
      <c r="A90" s="25">
        <v>67</v>
      </c>
      <c r="B90" s="120" t="s">
        <v>176</v>
      </c>
      <c r="C90" s="121" t="s">
        <v>2</v>
      </c>
      <c r="D90" s="121">
        <v>1</v>
      </c>
      <c r="E90" s="121">
        <v>1</v>
      </c>
      <c r="F90" s="122">
        <v>108000</v>
      </c>
      <c r="G90" s="122">
        <v>0</v>
      </c>
      <c r="H90" s="121">
        <v>1</v>
      </c>
      <c r="I90" s="121">
        <v>1</v>
      </c>
      <c r="J90" s="121">
        <v>1</v>
      </c>
      <c r="K90" s="121" t="s">
        <v>2</v>
      </c>
      <c r="L90" s="121" t="s">
        <v>2</v>
      </c>
      <c r="M90" s="121" t="s">
        <v>2</v>
      </c>
      <c r="N90" s="120">
        <v>0</v>
      </c>
      <c r="O90" s="120">
        <v>0</v>
      </c>
      <c r="P90" s="120">
        <v>0</v>
      </c>
      <c r="Q90" s="122">
        <f t="shared" ref="Q90:Q94" si="21">SUM(F90)</f>
        <v>108000</v>
      </c>
      <c r="R90" s="122">
        <f t="shared" ref="R90:R94" si="22">SUM(F90)</f>
        <v>108000</v>
      </c>
      <c r="S90" s="122">
        <f t="shared" ref="S90:S94" si="23">SUM(F90)</f>
        <v>108000</v>
      </c>
      <c r="T90" s="123">
        <v>9000</v>
      </c>
    </row>
    <row r="91" spans="1:20" s="66" customFormat="1" ht="18" customHeight="1">
      <c r="A91" s="25">
        <v>68</v>
      </c>
      <c r="B91" s="26" t="s">
        <v>176</v>
      </c>
      <c r="C91" s="27" t="s">
        <v>2</v>
      </c>
      <c r="D91" s="27">
        <v>1</v>
      </c>
      <c r="E91" s="27">
        <v>1</v>
      </c>
      <c r="F91" s="28">
        <v>108000</v>
      </c>
      <c r="G91" s="28">
        <v>0</v>
      </c>
      <c r="H91" s="27">
        <v>1</v>
      </c>
      <c r="I91" s="27">
        <v>1</v>
      </c>
      <c r="J91" s="27">
        <v>1</v>
      </c>
      <c r="K91" s="27" t="s">
        <v>2</v>
      </c>
      <c r="L91" s="27" t="s">
        <v>2</v>
      </c>
      <c r="M91" s="27" t="s">
        <v>2</v>
      </c>
      <c r="N91" s="26">
        <v>0</v>
      </c>
      <c r="O91" s="26">
        <v>0</v>
      </c>
      <c r="P91" s="26">
        <v>0</v>
      </c>
      <c r="Q91" s="28">
        <f t="shared" si="21"/>
        <v>108000</v>
      </c>
      <c r="R91" s="28">
        <f t="shared" si="22"/>
        <v>108000</v>
      </c>
      <c r="S91" s="28">
        <f t="shared" si="23"/>
        <v>108000</v>
      </c>
      <c r="T91" s="33">
        <v>9000</v>
      </c>
    </row>
    <row r="92" spans="1:20" ht="18" customHeight="1">
      <c r="A92" s="25">
        <v>69</v>
      </c>
      <c r="B92" s="26" t="s">
        <v>176</v>
      </c>
      <c r="C92" s="27" t="s">
        <v>2</v>
      </c>
      <c r="D92" s="27">
        <v>1</v>
      </c>
      <c r="E92" s="27">
        <v>1</v>
      </c>
      <c r="F92" s="28">
        <v>108000</v>
      </c>
      <c r="G92" s="28">
        <v>0</v>
      </c>
      <c r="H92" s="27">
        <v>1</v>
      </c>
      <c r="I92" s="27">
        <v>1</v>
      </c>
      <c r="J92" s="27">
        <v>1</v>
      </c>
      <c r="K92" s="27" t="s">
        <v>2</v>
      </c>
      <c r="L92" s="27" t="s">
        <v>2</v>
      </c>
      <c r="M92" s="27" t="s">
        <v>2</v>
      </c>
      <c r="N92" s="26">
        <v>0</v>
      </c>
      <c r="O92" s="26">
        <v>0</v>
      </c>
      <c r="P92" s="26">
        <v>0</v>
      </c>
      <c r="Q92" s="28">
        <f t="shared" si="21"/>
        <v>108000</v>
      </c>
      <c r="R92" s="28">
        <f t="shared" si="22"/>
        <v>108000</v>
      </c>
      <c r="S92" s="28">
        <f t="shared" si="23"/>
        <v>108000</v>
      </c>
      <c r="T92" s="33">
        <v>9000</v>
      </c>
    </row>
    <row r="93" spans="1:20" ht="18" customHeight="1">
      <c r="A93" s="25">
        <v>70</v>
      </c>
      <c r="B93" s="35" t="s">
        <v>176</v>
      </c>
      <c r="C93" s="27" t="s">
        <v>2</v>
      </c>
      <c r="D93" s="27">
        <v>1</v>
      </c>
      <c r="E93" s="27">
        <v>1</v>
      </c>
      <c r="F93" s="28">
        <v>108000</v>
      </c>
      <c r="G93" s="28">
        <v>0</v>
      </c>
      <c r="H93" s="27">
        <v>1</v>
      </c>
      <c r="I93" s="27">
        <v>1</v>
      </c>
      <c r="J93" s="27">
        <v>1</v>
      </c>
      <c r="K93" s="27" t="s">
        <v>2</v>
      </c>
      <c r="L93" s="27" t="s">
        <v>2</v>
      </c>
      <c r="M93" s="27" t="s">
        <v>2</v>
      </c>
      <c r="N93" s="26">
        <v>0</v>
      </c>
      <c r="O93" s="26">
        <v>0</v>
      </c>
      <c r="P93" s="26">
        <v>0</v>
      </c>
      <c r="Q93" s="28">
        <f t="shared" si="21"/>
        <v>108000</v>
      </c>
      <c r="R93" s="28">
        <f t="shared" si="22"/>
        <v>108000</v>
      </c>
      <c r="S93" s="28">
        <f t="shared" si="23"/>
        <v>108000</v>
      </c>
      <c r="T93" s="33">
        <v>9000</v>
      </c>
    </row>
    <row r="94" spans="1:20" ht="18" customHeight="1">
      <c r="A94" s="25">
        <v>71</v>
      </c>
      <c r="B94" s="35" t="s">
        <v>134</v>
      </c>
      <c r="C94" s="27" t="s">
        <v>2</v>
      </c>
      <c r="D94" s="27">
        <v>1</v>
      </c>
      <c r="E94" s="27">
        <v>1</v>
      </c>
      <c r="F94" s="28">
        <v>108000</v>
      </c>
      <c r="G94" s="28">
        <v>0</v>
      </c>
      <c r="H94" s="27">
        <v>1</v>
      </c>
      <c r="I94" s="27">
        <v>1</v>
      </c>
      <c r="J94" s="27">
        <v>1</v>
      </c>
      <c r="K94" s="27" t="s">
        <v>2</v>
      </c>
      <c r="L94" s="27" t="s">
        <v>2</v>
      </c>
      <c r="M94" s="27" t="s">
        <v>2</v>
      </c>
      <c r="N94" s="26">
        <v>0</v>
      </c>
      <c r="O94" s="26">
        <v>0</v>
      </c>
      <c r="P94" s="26">
        <v>0</v>
      </c>
      <c r="Q94" s="28">
        <f t="shared" si="21"/>
        <v>108000</v>
      </c>
      <c r="R94" s="28">
        <f t="shared" si="22"/>
        <v>108000</v>
      </c>
      <c r="S94" s="28">
        <f t="shared" si="23"/>
        <v>108000</v>
      </c>
      <c r="T94" s="33">
        <v>9000</v>
      </c>
    </row>
    <row r="95" spans="1:20" ht="18" customHeight="1">
      <c r="A95" s="25">
        <v>72</v>
      </c>
      <c r="B95" s="26" t="s">
        <v>176</v>
      </c>
      <c r="C95" s="27" t="s">
        <v>2</v>
      </c>
      <c r="D95" s="27">
        <v>1</v>
      </c>
      <c r="E95" s="27">
        <v>1</v>
      </c>
      <c r="F95" s="28">
        <v>108000</v>
      </c>
      <c r="G95" s="28">
        <v>0</v>
      </c>
      <c r="H95" s="27" t="s">
        <v>2</v>
      </c>
      <c r="I95" s="27">
        <v>1</v>
      </c>
      <c r="J95" s="27">
        <v>1</v>
      </c>
      <c r="K95" s="27" t="s">
        <v>2</v>
      </c>
      <c r="L95" s="128">
        <v>1</v>
      </c>
      <c r="M95" s="27" t="s">
        <v>2</v>
      </c>
      <c r="N95" s="26">
        <v>0</v>
      </c>
      <c r="O95" s="26">
        <v>0</v>
      </c>
      <c r="P95" s="26">
        <v>0</v>
      </c>
      <c r="Q95" s="28">
        <f>SUM(F95)</f>
        <v>108000</v>
      </c>
      <c r="R95" s="28">
        <f>SUM(F95)</f>
        <v>108000</v>
      </c>
      <c r="S95" s="28">
        <f>SUM(F95)</f>
        <v>108000</v>
      </c>
      <c r="T95" s="33">
        <v>9000</v>
      </c>
    </row>
    <row r="96" spans="1:20" ht="18" customHeight="1">
      <c r="A96" s="25"/>
      <c r="B96" s="30" t="s">
        <v>174</v>
      </c>
      <c r="C96" s="27"/>
      <c r="D96" s="27"/>
      <c r="E96" s="27"/>
      <c r="F96" s="32"/>
      <c r="G96" s="32"/>
      <c r="H96" s="29"/>
      <c r="I96" s="29"/>
      <c r="J96" s="29"/>
      <c r="K96" s="29"/>
      <c r="L96" s="29"/>
      <c r="M96" s="29"/>
      <c r="N96" s="31"/>
      <c r="O96" s="31"/>
      <c r="P96" s="31"/>
      <c r="Q96" s="32"/>
      <c r="R96" s="32"/>
      <c r="S96" s="32"/>
      <c r="T96" s="100"/>
    </row>
    <row r="97" spans="1:20" s="66" customFormat="1" ht="16.5" customHeight="1">
      <c r="A97" s="133">
        <v>72</v>
      </c>
      <c r="B97" s="134" t="s">
        <v>126</v>
      </c>
      <c r="C97" s="135" t="s">
        <v>25</v>
      </c>
      <c r="D97" s="135"/>
      <c r="E97" s="135"/>
      <c r="F97" s="136">
        <v>393600</v>
      </c>
      <c r="G97" s="136">
        <v>42000</v>
      </c>
      <c r="H97" s="135">
        <v>1</v>
      </c>
      <c r="I97" s="135">
        <v>1</v>
      </c>
      <c r="J97" s="135">
        <v>1</v>
      </c>
      <c r="K97" s="135"/>
      <c r="L97" s="135"/>
      <c r="M97" s="135"/>
      <c r="N97" s="136">
        <v>13620</v>
      </c>
      <c r="O97" s="136">
        <v>13620</v>
      </c>
      <c r="P97" s="136">
        <v>13620</v>
      </c>
      <c r="Q97" s="136">
        <v>462840</v>
      </c>
      <c r="R97" s="136">
        <v>462840</v>
      </c>
      <c r="S97" s="136">
        <v>476460</v>
      </c>
      <c r="T97" s="104" t="s">
        <v>148</v>
      </c>
    </row>
    <row r="98" spans="1:20" s="66" customFormat="1" ht="18" customHeight="1">
      <c r="A98" s="94">
        <v>73</v>
      </c>
      <c r="B98" s="138" t="s">
        <v>127</v>
      </c>
      <c r="C98" s="121" t="s">
        <v>165</v>
      </c>
      <c r="D98" s="121">
        <v>1</v>
      </c>
      <c r="E98" s="121">
        <v>1</v>
      </c>
      <c r="F98" s="122">
        <f>31880*12</f>
        <v>382560</v>
      </c>
      <c r="G98" s="122">
        <v>0</v>
      </c>
      <c r="H98" s="121">
        <v>1</v>
      </c>
      <c r="I98" s="121">
        <v>1</v>
      </c>
      <c r="J98" s="121">
        <v>1</v>
      </c>
      <c r="K98" s="139" t="s">
        <v>108</v>
      </c>
      <c r="L98" s="139" t="s">
        <v>2</v>
      </c>
      <c r="M98" s="139" t="s">
        <v>2</v>
      </c>
      <c r="N98" s="122">
        <v>13440</v>
      </c>
      <c r="O98" s="122">
        <v>13320</v>
      </c>
      <c r="P98" s="122">
        <v>13320</v>
      </c>
      <c r="Q98" s="122">
        <f>SUM(F98+G98+N98)</f>
        <v>396000</v>
      </c>
      <c r="R98" s="122">
        <f t="shared" ref="R98:S98" si="24">SUM(Q98+O98)</f>
        <v>409320</v>
      </c>
      <c r="S98" s="122">
        <f t="shared" si="24"/>
        <v>422640</v>
      </c>
      <c r="T98" s="33">
        <v>31880</v>
      </c>
    </row>
    <row r="99" spans="1:20" s="66" customFormat="1" ht="18" customHeight="1">
      <c r="A99" s="126">
        <v>74</v>
      </c>
      <c r="B99" s="138" t="s">
        <v>164</v>
      </c>
      <c r="C99" s="121" t="s">
        <v>167</v>
      </c>
      <c r="D99" s="121">
        <v>1</v>
      </c>
      <c r="E99" s="121">
        <v>1</v>
      </c>
      <c r="F99" s="122">
        <f>18520*12</f>
        <v>222240</v>
      </c>
      <c r="G99" s="122">
        <v>0</v>
      </c>
      <c r="H99" s="121">
        <v>1</v>
      </c>
      <c r="I99" s="121">
        <v>1</v>
      </c>
      <c r="J99" s="121">
        <v>1</v>
      </c>
      <c r="K99" s="140"/>
      <c r="L99" s="139" t="s">
        <v>2</v>
      </c>
      <c r="M99" s="139" t="s">
        <v>2</v>
      </c>
      <c r="N99" s="122">
        <v>7680</v>
      </c>
      <c r="O99" s="122">
        <v>7680</v>
      </c>
      <c r="P99" s="122">
        <v>7680</v>
      </c>
      <c r="Q99" s="122">
        <f>F99+N99</f>
        <v>229920</v>
      </c>
      <c r="R99" s="122">
        <f>Q99+O99</f>
        <v>237600</v>
      </c>
      <c r="S99" s="122">
        <f>R99+P99</f>
        <v>245280</v>
      </c>
      <c r="T99" s="33">
        <v>18520</v>
      </c>
    </row>
    <row r="100" spans="1:20" s="66" customFormat="1" ht="18" customHeight="1">
      <c r="A100" s="133">
        <v>75</v>
      </c>
      <c r="B100" s="134" t="s">
        <v>29</v>
      </c>
      <c r="C100" s="135" t="s">
        <v>168</v>
      </c>
      <c r="D100" s="135">
        <v>1</v>
      </c>
      <c r="E100" s="135" t="s">
        <v>2</v>
      </c>
      <c r="F100" s="136">
        <f>T100*12</f>
        <v>413160</v>
      </c>
      <c r="G100" s="136">
        <v>0</v>
      </c>
      <c r="H100" s="135">
        <v>1</v>
      </c>
      <c r="I100" s="135">
        <v>1</v>
      </c>
      <c r="J100" s="135">
        <v>1</v>
      </c>
      <c r="K100" s="141"/>
      <c r="L100" s="135" t="s">
        <v>2</v>
      </c>
      <c r="M100" s="135" t="s">
        <v>2</v>
      </c>
      <c r="N100" s="136">
        <v>13320</v>
      </c>
      <c r="O100" s="136">
        <v>13200</v>
      </c>
      <c r="P100" s="136">
        <v>13800</v>
      </c>
      <c r="Q100" s="136">
        <f>SUM(F100+G100+N100)</f>
        <v>426480</v>
      </c>
      <c r="R100" s="136">
        <f>SUM(Q100+O100)</f>
        <v>439680</v>
      </c>
      <c r="S100" s="136">
        <f>SUM(R100+P100)</f>
        <v>453480</v>
      </c>
      <c r="T100" s="125">
        <v>34430</v>
      </c>
    </row>
    <row r="101" spans="1:20" s="66" customFormat="1" ht="18" customHeight="1">
      <c r="A101" s="126">
        <v>76</v>
      </c>
      <c r="B101" s="134" t="s">
        <v>112</v>
      </c>
      <c r="C101" s="135" t="s">
        <v>147</v>
      </c>
      <c r="D101" s="135">
        <v>1</v>
      </c>
      <c r="E101" s="135" t="s">
        <v>108</v>
      </c>
      <c r="F101" s="136">
        <v>297900</v>
      </c>
      <c r="G101" s="136">
        <v>0</v>
      </c>
      <c r="H101" s="135" t="s">
        <v>108</v>
      </c>
      <c r="I101" s="135">
        <v>1</v>
      </c>
      <c r="J101" s="135">
        <v>1</v>
      </c>
      <c r="K101" s="141"/>
      <c r="L101" s="128">
        <v>1</v>
      </c>
      <c r="M101" s="135"/>
      <c r="N101" s="136">
        <v>9720</v>
      </c>
      <c r="O101" s="136">
        <v>9720</v>
      </c>
      <c r="P101" s="136">
        <v>9720</v>
      </c>
      <c r="Q101" s="136">
        <v>307620</v>
      </c>
      <c r="R101" s="136">
        <v>317340</v>
      </c>
      <c r="S101" s="136">
        <v>327060</v>
      </c>
      <c r="T101" s="124" t="s">
        <v>184</v>
      </c>
    </row>
    <row r="102" spans="1:20" s="66" customFormat="1" ht="18" customHeight="1">
      <c r="A102" s="126"/>
      <c r="B102" s="142" t="s">
        <v>128</v>
      </c>
      <c r="C102" s="121"/>
      <c r="D102" s="121"/>
      <c r="E102" s="121"/>
      <c r="F102" s="143"/>
      <c r="G102" s="143"/>
      <c r="H102" s="143"/>
      <c r="I102" s="143"/>
      <c r="J102" s="143"/>
      <c r="K102" s="144"/>
      <c r="L102" s="143"/>
      <c r="M102" s="143"/>
      <c r="N102" s="143"/>
      <c r="O102" s="143"/>
      <c r="P102" s="143"/>
      <c r="Q102" s="143"/>
      <c r="R102" s="143"/>
      <c r="S102" s="143"/>
      <c r="T102" s="100"/>
    </row>
    <row r="103" spans="1:20" s="66" customFormat="1" ht="18" customHeight="1">
      <c r="A103" s="126">
        <v>77</v>
      </c>
      <c r="B103" s="138" t="s">
        <v>130</v>
      </c>
      <c r="C103" s="121" t="s">
        <v>2</v>
      </c>
      <c r="D103" s="121">
        <v>1</v>
      </c>
      <c r="E103" s="121">
        <v>1</v>
      </c>
      <c r="F103" s="122">
        <f>T103*12</f>
        <v>187200</v>
      </c>
      <c r="G103" s="122">
        <v>0</v>
      </c>
      <c r="H103" s="121">
        <v>1</v>
      </c>
      <c r="I103" s="121">
        <v>1</v>
      </c>
      <c r="J103" s="121">
        <v>1</v>
      </c>
      <c r="K103" s="121" t="s">
        <v>2</v>
      </c>
      <c r="L103" s="121" t="s">
        <v>2</v>
      </c>
      <c r="M103" s="121" t="s">
        <v>2</v>
      </c>
      <c r="N103" s="122">
        <f>936*12</f>
        <v>11232</v>
      </c>
      <c r="O103" s="122">
        <f>992.16*12</f>
        <v>11905.92</v>
      </c>
      <c r="P103" s="122">
        <f>1051.68*12</f>
        <v>12620.16</v>
      </c>
      <c r="Q103" s="122">
        <f>SUM(F103+N103)</f>
        <v>198432</v>
      </c>
      <c r="R103" s="122">
        <f>SUM(Q103+O103)</f>
        <v>210337.92000000001</v>
      </c>
      <c r="S103" s="122">
        <f>SUM(R103+P103)</f>
        <v>222958.08000000002</v>
      </c>
      <c r="T103" s="123">
        <v>15600</v>
      </c>
    </row>
    <row r="104" spans="1:20" ht="18" customHeight="1">
      <c r="A104" s="25"/>
      <c r="B104" s="30" t="s">
        <v>129</v>
      </c>
      <c r="C104" s="27"/>
      <c r="D104" s="27"/>
      <c r="E104" s="27"/>
      <c r="F104" s="32"/>
      <c r="G104" s="32"/>
      <c r="H104" s="29"/>
      <c r="I104" s="29"/>
      <c r="J104" s="29"/>
      <c r="K104" s="29"/>
      <c r="L104" s="29"/>
      <c r="M104" s="29"/>
      <c r="N104" s="32"/>
      <c r="O104" s="32"/>
      <c r="P104" s="32"/>
      <c r="Q104" s="32"/>
      <c r="R104" s="32"/>
      <c r="S104" s="32"/>
      <c r="T104" s="100"/>
    </row>
    <row r="105" spans="1:20" ht="18" customHeight="1">
      <c r="A105" s="25">
        <v>78</v>
      </c>
      <c r="B105" s="120" t="s">
        <v>176</v>
      </c>
      <c r="C105" s="121" t="s">
        <v>2</v>
      </c>
      <c r="D105" s="121">
        <v>1</v>
      </c>
      <c r="E105" s="121">
        <v>1</v>
      </c>
      <c r="F105" s="122">
        <v>108000</v>
      </c>
      <c r="G105" s="122">
        <v>0</v>
      </c>
      <c r="H105" s="121">
        <v>1</v>
      </c>
      <c r="I105" s="121">
        <v>1</v>
      </c>
      <c r="J105" s="121">
        <v>1</v>
      </c>
      <c r="K105" s="121" t="s">
        <v>2</v>
      </c>
      <c r="L105" s="121" t="s">
        <v>2</v>
      </c>
      <c r="M105" s="121" t="s">
        <v>2</v>
      </c>
      <c r="N105" s="120">
        <v>0</v>
      </c>
      <c r="O105" s="120">
        <v>0</v>
      </c>
      <c r="P105" s="120">
        <v>0</v>
      </c>
      <c r="Q105" s="122">
        <f t="shared" ref="Q105:Q106" si="25">SUM(F105)</f>
        <v>108000</v>
      </c>
      <c r="R105" s="122">
        <f t="shared" ref="R105:R106" si="26">SUM(F105)</f>
        <v>108000</v>
      </c>
      <c r="S105" s="122">
        <f t="shared" ref="S105:S106" si="27">SUM(F105)</f>
        <v>108000</v>
      </c>
      <c r="T105" s="123">
        <v>9000</v>
      </c>
    </row>
    <row r="106" spans="1:20" ht="18" customHeight="1">
      <c r="A106" s="25">
        <v>79</v>
      </c>
      <c r="B106" s="120" t="s">
        <v>176</v>
      </c>
      <c r="C106" s="121" t="s">
        <v>2</v>
      </c>
      <c r="D106" s="121">
        <v>1</v>
      </c>
      <c r="E106" s="121">
        <v>1</v>
      </c>
      <c r="F106" s="122">
        <v>108000</v>
      </c>
      <c r="G106" s="122">
        <v>0</v>
      </c>
      <c r="H106" s="121">
        <v>1</v>
      </c>
      <c r="I106" s="121">
        <v>1</v>
      </c>
      <c r="J106" s="121">
        <v>1</v>
      </c>
      <c r="K106" s="121" t="s">
        <v>2</v>
      </c>
      <c r="L106" s="121" t="s">
        <v>2</v>
      </c>
      <c r="M106" s="121" t="s">
        <v>2</v>
      </c>
      <c r="N106" s="120">
        <v>0</v>
      </c>
      <c r="O106" s="120">
        <v>0</v>
      </c>
      <c r="P106" s="120">
        <v>0</v>
      </c>
      <c r="Q106" s="122">
        <f t="shared" si="25"/>
        <v>108000</v>
      </c>
      <c r="R106" s="122">
        <f t="shared" si="26"/>
        <v>108000</v>
      </c>
      <c r="S106" s="122">
        <f t="shared" si="27"/>
        <v>108000</v>
      </c>
      <c r="T106" s="123">
        <v>9000</v>
      </c>
    </row>
    <row r="107" spans="1:20" ht="18" customHeight="1">
      <c r="A107" s="25"/>
      <c r="B107" s="30" t="s">
        <v>138</v>
      </c>
      <c r="C107" s="27"/>
      <c r="D107" s="27"/>
      <c r="E107" s="27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100"/>
    </row>
    <row r="108" spans="1:20" ht="18" customHeight="1">
      <c r="A108" s="94">
        <v>80</v>
      </c>
      <c r="B108" s="95" t="s">
        <v>175</v>
      </c>
      <c r="C108" s="96" t="s">
        <v>25</v>
      </c>
      <c r="D108" s="96">
        <v>1</v>
      </c>
      <c r="E108" s="96">
        <v>1</v>
      </c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104"/>
    </row>
    <row r="109" spans="1:20" ht="18" customHeight="1">
      <c r="A109" s="94">
        <v>81</v>
      </c>
      <c r="B109" s="97" t="s">
        <v>139</v>
      </c>
      <c r="C109" s="96" t="s">
        <v>171</v>
      </c>
      <c r="D109" s="96">
        <v>2</v>
      </c>
      <c r="E109" s="96">
        <v>2</v>
      </c>
      <c r="F109" s="98" t="s">
        <v>2</v>
      </c>
      <c r="G109" s="98"/>
      <c r="H109" s="96">
        <v>3</v>
      </c>
      <c r="I109" s="96">
        <v>3</v>
      </c>
      <c r="J109" s="96">
        <v>3</v>
      </c>
      <c r="K109" s="98" t="s">
        <v>2</v>
      </c>
      <c r="L109" s="98" t="s">
        <v>2</v>
      </c>
      <c r="M109" s="98" t="s">
        <v>2</v>
      </c>
      <c r="N109" s="98" t="s">
        <v>2</v>
      </c>
      <c r="O109" s="98" t="s">
        <v>2</v>
      </c>
      <c r="P109" s="98" t="s">
        <v>2</v>
      </c>
      <c r="Q109" s="98" t="s">
        <v>2</v>
      </c>
      <c r="R109" s="98" t="s">
        <v>2</v>
      </c>
      <c r="S109" s="98" t="s">
        <v>2</v>
      </c>
      <c r="T109" s="105" t="s">
        <v>180</v>
      </c>
    </row>
    <row r="110" spans="1:20" ht="18" customHeight="1">
      <c r="A110" s="94">
        <v>82</v>
      </c>
      <c r="B110" s="97" t="s">
        <v>139</v>
      </c>
      <c r="C110" s="96" t="s">
        <v>30</v>
      </c>
      <c r="D110" s="96">
        <v>1</v>
      </c>
      <c r="E110" s="96">
        <v>1</v>
      </c>
      <c r="F110" s="98" t="s">
        <v>2</v>
      </c>
      <c r="G110" s="98"/>
      <c r="H110" s="96">
        <v>3</v>
      </c>
      <c r="I110" s="96">
        <v>3</v>
      </c>
      <c r="J110" s="96">
        <v>3</v>
      </c>
      <c r="K110" s="98" t="s">
        <v>2</v>
      </c>
      <c r="L110" s="98" t="s">
        <v>2</v>
      </c>
      <c r="M110" s="98" t="s">
        <v>2</v>
      </c>
      <c r="N110" s="98" t="s">
        <v>2</v>
      </c>
      <c r="O110" s="98" t="s">
        <v>2</v>
      </c>
      <c r="P110" s="98" t="s">
        <v>2</v>
      </c>
      <c r="Q110" s="98" t="s">
        <v>2</v>
      </c>
      <c r="R110" s="98" t="s">
        <v>2</v>
      </c>
      <c r="S110" s="98" t="s">
        <v>2</v>
      </c>
      <c r="T110" s="104" t="s">
        <v>135</v>
      </c>
    </row>
    <row r="111" spans="1:20" ht="18" customHeight="1">
      <c r="A111" s="25"/>
      <c r="B111" s="30" t="s">
        <v>128</v>
      </c>
      <c r="C111" s="27"/>
      <c r="D111" s="27"/>
      <c r="E111" s="27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106"/>
    </row>
    <row r="112" spans="1:20" ht="18" customHeight="1">
      <c r="A112" s="25">
        <v>83</v>
      </c>
      <c r="B112" s="26" t="s">
        <v>142</v>
      </c>
      <c r="C112" s="27" t="s">
        <v>2</v>
      </c>
      <c r="D112" s="27">
        <v>1</v>
      </c>
      <c r="E112" s="27">
        <v>1</v>
      </c>
      <c r="F112" s="36" t="s">
        <v>2</v>
      </c>
      <c r="G112" s="36"/>
      <c r="H112" s="27">
        <v>1</v>
      </c>
      <c r="I112" s="27">
        <v>1</v>
      </c>
      <c r="J112" s="27">
        <v>1</v>
      </c>
      <c r="K112" s="36" t="s">
        <v>2</v>
      </c>
      <c r="L112" s="36" t="s">
        <v>2</v>
      </c>
      <c r="M112" s="36" t="s">
        <v>2</v>
      </c>
      <c r="N112" s="36" t="s">
        <v>2</v>
      </c>
      <c r="O112" s="36" t="s">
        <v>2</v>
      </c>
      <c r="P112" s="36" t="s">
        <v>2</v>
      </c>
      <c r="Q112" s="36" t="s">
        <v>2</v>
      </c>
      <c r="R112" s="36" t="s">
        <v>2</v>
      </c>
      <c r="S112" s="36" t="s">
        <v>2</v>
      </c>
      <c r="T112" s="106" t="s">
        <v>135</v>
      </c>
    </row>
    <row r="113" spans="1:20" ht="18" customHeight="1">
      <c r="A113" s="25"/>
      <c r="B113" s="30" t="s">
        <v>129</v>
      </c>
      <c r="C113" s="27"/>
      <c r="D113" s="27"/>
      <c r="E113" s="27"/>
      <c r="F113" s="26"/>
      <c r="G113" s="26"/>
      <c r="H113" s="26"/>
      <c r="I113" s="26"/>
      <c r="J113" s="27"/>
      <c r="K113" s="26"/>
      <c r="L113" s="26"/>
      <c r="M113" s="26"/>
      <c r="N113" s="26"/>
      <c r="O113" s="26"/>
      <c r="P113" s="26"/>
      <c r="Q113" s="26"/>
      <c r="R113" s="26"/>
      <c r="S113" s="26"/>
      <c r="T113" s="106"/>
    </row>
    <row r="114" spans="1:20" ht="18" customHeight="1">
      <c r="A114" s="25">
        <v>84</v>
      </c>
      <c r="B114" s="26" t="s">
        <v>131</v>
      </c>
      <c r="C114" s="27" t="s">
        <v>2</v>
      </c>
      <c r="D114" s="27">
        <v>1</v>
      </c>
      <c r="E114" s="27">
        <v>1</v>
      </c>
      <c r="F114" s="28">
        <v>108000</v>
      </c>
      <c r="G114" s="28">
        <v>0</v>
      </c>
      <c r="H114" s="27">
        <v>1</v>
      </c>
      <c r="I114" s="27">
        <v>1</v>
      </c>
      <c r="J114" s="27">
        <v>1</v>
      </c>
      <c r="K114" s="27" t="s">
        <v>2</v>
      </c>
      <c r="L114" s="27" t="s">
        <v>2</v>
      </c>
      <c r="M114" s="27" t="s">
        <v>2</v>
      </c>
      <c r="N114" s="26">
        <v>0</v>
      </c>
      <c r="O114" s="26">
        <v>0</v>
      </c>
      <c r="P114" s="26">
        <v>0</v>
      </c>
      <c r="Q114" s="28">
        <f>SUM(F114)</f>
        <v>108000</v>
      </c>
      <c r="R114" s="28">
        <f>SUM(F114)</f>
        <v>108000</v>
      </c>
      <c r="S114" s="28">
        <f>SUM(F114)</f>
        <v>108000</v>
      </c>
      <c r="T114" s="33">
        <v>9000</v>
      </c>
    </row>
    <row r="115" spans="1:20" ht="18" customHeight="1">
      <c r="A115" s="25"/>
      <c r="B115" s="30" t="s">
        <v>140</v>
      </c>
      <c r="C115" s="27"/>
      <c r="D115" s="27"/>
      <c r="E115" s="27"/>
      <c r="F115" s="28"/>
      <c r="G115" s="28"/>
      <c r="H115" s="27"/>
      <c r="I115" s="27"/>
      <c r="J115" s="27"/>
      <c r="K115" s="27"/>
      <c r="L115" s="27"/>
      <c r="M115" s="27"/>
      <c r="N115" s="26"/>
      <c r="O115" s="26"/>
      <c r="P115" s="26"/>
      <c r="Q115" s="28"/>
      <c r="R115" s="28"/>
      <c r="S115" s="28"/>
      <c r="T115" s="106"/>
    </row>
    <row r="116" spans="1:20" ht="18" customHeight="1">
      <c r="A116" s="94">
        <v>85</v>
      </c>
      <c r="B116" s="95" t="s">
        <v>175</v>
      </c>
      <c r="C116" s="96" t="s">
        <v>25</v>
      </c>
      <c r="D116" s="96">
        <v>1</v>
      </c>
      <c r="E116" s="96">
        <v>1</v>
      </c>
      <c r="F116" s="119"/>
      <c r="G116" s="119"/>
      <c r="H116" s="96"/>
      <c r="I116" s="96"/>
      <c r="J116" s="96"/>
      <c r="K116" s="96"/>
      <c r="L116" s="96"/>
      <c r="M116" s="96"/>
      <c r="N116" s="97"/>
      <c r="O116" s="97"/>
      <c r="P116" s="97"/>
      <c r="Q116" s="119"/>
      <c r="R116" s="119"/>
      <c r="S116" s="119"/>
      <c r="T116" s="104"/>
    </row>
    <row r="117" spans="1:20" ht="18" customHeight="1">
      <c r="A117" s="94">
        <v>86</v>
      </c>
      <c r="B117" s="26" t="s">
        <v>139</v>
      </c>
      <c r="C117" s="27" t="s">
        <v>171</v>
      </c>
      <c r="D117" s="27">
        <v>1</v>
      </c>
      <c r="E117" s="27" t="s">
        <v>2</v>
      </c>
      <c r="F117" s="36" t="s">
        <v>2</v>
      </c>
      <c r="G117" s="36"/>
      <c r="H117" s="27">
        <v>1</v>
      </c>
      <c r="I117" s="27">
        <v>1</v>
      </c>
      <c r="J117" s="27">
        <v>1</v>
      </c>
      <c r="K117" s="36" t="s">
        <v>2</v>
      </c>
      <c r="L117" s="36" t="s">
        <v>2</v>
      </c>
      <c r="M117" s="36" t="s">
        <v>2</v>
      </c>
      <c r="N117" s="36" t="s">
        <v>2</v>
      </c>
      <c r="O117" s="36" t="s">
        <v>2</v>
      </c>
      <c r="P117" s="36" t="s">
        <v>2</v>
      </c>
      <c r="Q117" s="36" t="s">
        <v>2</v>
      </c>
      <c r="R117" s="36" t="s">
        <v>2</v>
      </c>
      <c r="S117" s="36" t="s">
        <v>2</v>
      </c>
      <c r="T117" s="106" t="s">
        <v>135</v>
      </c>
    </row>
    <row r="118" spans="1:20" ht="18" customHeight="1">
      <c r="A118" s="25"/>
      <c r="B118" s="37" t="s">
        <v>128</v>
      </c>
      <c r="C118" s="27"/>
      <c r="D118" s="27"/>
      <c r="E118" s="27"/>
      <c r="F118" s="36"/>
      <c r="G118" s="36"/>
      <c r="H118" s="27"/>
      <c r="I118" s="27"/>
      <c r="J118" s="27"/>
      <c r="K118" s="36"/>
      <c r="L118" s="36"/>
      <c r="M118" s="36"/>
      <c r="N118" s="36"/>
      <c r="O118" s="36"/>
      <c r="P118" s="36"/>
      <c r="Q118" s="36"/>
      <c r="R118" s="36"/>
      <c r="S118" s="36"/>
      <c r="T118" s="106"/>
    </row>
    <row r="119" spans="1:20" ht="18" customHeight="1">
      <c r="A119" s="25">
        <v>87</v>
      </c>
      <c r="B119" s="26" t="s">
        <v>142</v>
      </c>
      <c r="C119" s="27" t="s">
        <v>2</v>
      </c>
      <c r="D119" s="27">
        <v>1</v>
      </c>
      <c r="E119" s="27">
        <v>1</v>
      </c>
      <c r="F119" s="36" t="s">
        <v>2</v>
      </c>
      <c r="G119" s="36"/>
      <c r="H119" s="27">
        <v>1</v>
      </c>
      <c r="I119" s="27">
        <v>1</v>
      </c>
      <c r="J119" s="27">
        <v>1</v>
      </c>
      <c r="K119" s="36" t="s">
        <v>2</v>
      </c>
      <c r="L119" s="36" t="s">
        <v>2</v>
      </c>
      <c r="M119" s="36" t="s">
        <v>2</v>
      </c>
      <c r="N119" s="36" t="s">
        <v>2</v>
      </c>
      <c r="O119" s="36" t="s">
        <v>2</v>
      </c>
      <c r="P119" s="36" t="s">
        <v>2</v>
      </c>
      <c r="Q119" s="36" t="s">
        <v>2</v>
      </c>
      <c r="R119" s="36" t="s">
        <v>2</v>
      </c>
      <c r="S119" s="36" t="s">
        <v>2</v>
      </c>
      <c r="T119" s="106" t="s">
        <v>135</v>
      </c>
    </row>
    <row r="120" spans="1:20" ht="18" customHeight="1">
      <c r="A120" s="25"/>
      <c r="B120" s="30" t="s">
        <v>141</v>
      </c>
      <c r="C120" s="27"/>
      <c r="D120" s="27"/>
      <c r="E120" s="27"/>
      <c r="F120" s="38"/>
      <c r="G120" s="38"/>
      <c r="H120" s="29"/>
      <c r="I120" s="29"/>
      <c r="J120" s="29"/>
      <c r="K120" s="38"/>
      <c r="L120" s="38"/>
      <c r="M120" s="38"/>
      <c r="N120" s="38"/>
      <c r="O120" s="38"/>
      <c r="P120" s="38" t="s">
        <v>143</v>
      </c>
      <c r="Q120" s="38"/>
      <c r="R120" s="38"/>
      <c r="S120" s="38"/>
      <c r="T120" s="100"/>
    </row>
    <row r="121" spans="1:20" ht="18" customHeight="1">
      <c r="A121" s="94">
        <v>88</v>
      </c>
      <c r="B121" s="95" t="s">
        <v>175</v>
      </c>
      <c r="C121" s="96" t="s">
        <v>25</v>
      </c>
      <c r="D121" s="96">
        <v>1</v>
      </c>
      <c r="E121" s="96">
        <v>1</v>
      </c>
      <c r="F121" s="98"/>
      <c r="G121" s="98"/>
      <c r="H121" s="96"/>
      <c r="I121" s="96"/>
      <c r="J121" s="96"/>
      <c r="K121" s="98"/>
      <c r="L121" s="98"/>
      <c r="M121" s="98"/>
      <c r="N121" s="98"/>
      <c r="O121" s="98"/>
      <c r="P121" s="98"/>
      <c r="Q121" s="98"/>
      <c r="R121" s="98"/>
      <c r="S121" s="98"/>
      <c r="T121" s="104"/>
    </row>
    <row r="122" spans="1:20" ht="18" customHeight="1">
      <c r="A122" s="25">
        <v>89</v>
      </c>
      <c r="B122" s="26" t="s">
        <v>139</v>
      </c>
      <c r="C122" s="27" t="s">
        <v>2</v>
      </c>
      <c r="D122" s="27">
        <v>1</v>
      </c>
      <c r="E122" s="27" t="s">
        <v>162</v>
      </c>
      <c r="F122" s="36" t="s">
        <v>2</v>
      </c>
      <c r="G122" s="36"/>
      <c r="H122" s="27">
        <v>1</v>
      </c>
      <c r="I122" s="27">
        <v>1</v>
      </c>
      <c r="J122" s="27">
        <v>1</v>
      </c>
      <c r="K122" s="36" t="s">
        <v>2</v>
      </c>
      <c r="L122" s="36" t="s">
        <v>2</v>
      </c>
      <c r="M122" s="36" t="s">
        <v>2</v>
      </c>
      <c r="N122" s="36" t="s">
        <v>2</v>
      </c>
      <c r="O122" s="36" t="s">
        <v>2</v>
      </c>
      <c r="P122" s="36" t="s">
        <v>2</v>
      </c>
      <c r="Q122" s="36" t="s">
        <v>2</v>
      </c>
      <c r="R122" s="36" t="s">
        <v>2</v>
      </c>
      <c r="S122" s="36" t="s">
        <v>2</v>
      </c>
      <c r="T122" s="107" t="s">
        <v>179</v>
      </c>
    </row>
    <row r="123" spans="1:20" ht="18" customHeight="1">
      <c r="A123" s="25"/>
      <c r="B123" s="37" t="s">
        <v>128</v>
      </c>
      <c r="C123" s="27"/>
      <c r="D123" s="27"/>
      <c r="E123" s="27"/>
      <c r="F123" s="36"/>
      <c r="G123" s="36"/>
      <c r="H123" s="27"/>
      <c r="I123" s="27"/>
      <c r="J123" s="27"/>
      <c r="K123" s="36"/>
      <c r="L123" s="36"/>
      <c r="M123" s="36"/>
      <c r="N123" s="36"/>
      <c r="O123" s="36"/>
      <c r="P123" s="36"/>
      <c r="Q123" s="36"/>
      <c r="R123" s="36"/>
      <c r="S123" s="36"/>
      <c r="T123" s="106"/>
    </row>
    <row r="124" spans="1:20" ht="18" customHeight="1">
      <c r="A124" s="25">
        <v>90</v>
      </c>
      <c r="B124" s="26" t="s">
        <v>142</v>
      </c>
      <c r="C124" s="27" t="s">
        <v>2</v>
      </c>
      <c r="D124" s="27">
        <v>1</v>
      </c>
      <c r="E124" s="27">
        <v>1</v>
      </c>
      <c r="F124" s="36" t="s">
        <v>2</v>
      </c>
      <c r="G124" s="36"/>
      <c r="H124" s="27">
        <v>1</v>
      </c>
      <c r="I124" s="27">
        <v>1</v>
      </c>
      <c r="J124" s="27">
        <v>1</v>
      </c>
      <c r="K124" s="36" t="s">
        <v>2</v>
      </c>
      <c r="L124" s="36" t="s">
        <v>2</v>
      </c>
      <c r="M124" s="36" t="s">
        <v>2</v>
      </c>
      <c r="N124" s="36" t="s">
        <v>2</v>
      </c>
      <c r="O124" s="36" t="s">
        <v>2</v>
      </c>
      <c r="P124" s="36" t="s">
        <v>2</v>
      </c>
      <c r="Q124" s="36" t="s">
        <v>2</v>
      </c>
      <c r="R124" s="36" t="s">
        <v>2</v>
      </c>
      <c r="S124" s="36" t="s">
        <v>2</v>
      </c>
      <c r="T124" s="106" t="s">
        <v>135</v>
      </c>
    </row>
    <row r="125" spans="1:20" ht="18" customHeight="1">
      <c r="A125" s="25"/>
      <c r="B125" s="37" t="s">
        <v>188</v>
      </c>
      <c r="C125" s="27"/>
      <c r="D125" s="27"/>
      <c r="E125" s="27"/>
      <c r="F125" s="36"/>
      <c r="G125" s="36"/>
      <c r="H125" s="27"/>
      <c r="I125" s="27"/>
      <c r="J125" s="27"/>
      <c r="K125" s="36"/>
      <c r="L125" s="36"/>
      <c r="M125" s="36"/>
      <c r="N125" s="36"/>
      <c r="O125" s="36"/>
      <c r="P125" s="36"/>
      <c r="Q125" s="36"/>
      <c r="R125" s="36"/>
      <c r="S125" s="36"/>
      <c r="T125" s="106"/>
    </row>
    <row r="126" spans="1:20" ht="18" customHeight="1">
      <c r="A126" s="127">
        <v>91</v>
      </c>
      <c r="B126" s="97" t="s">
        <v>144</v>
      </c>
      <c r="C126" s="96" t="s">
        <v>182</v>
      </c>
      <c r="D126" s="96">
        <v>1</v>
      </c>
      <c r="E126" s="96">
        <v>1</v>
      </c>
      <c r="F126" s="119">
        <v>355320</v>
      </c>
      <c r="G126" s="119">
        <v>0</v>
      </c>
      <c r="H126" s="96">
        <v>1</v>
      </c>
      <c r="I126" s="96">
        <v>1</v>
      </c>
      <c r="J126" s="96">
        <v>1</v>
      </c>
      <c r="K126" s="96" t="s">
        <v>2</v>
      </c>
      <c r="L126" s="96" t="s">
        <v>2</v>
      </c>
      <c r="M126" s="96" t="s">
        <v>2</v>
      </c>
      <c r="N126" s="119">
        <v>12000</v>
      </c>
      <c r="O126" s="119">
        <v>12000</v>
      </c>
      <c r="P126" s="119">
        <v>12000</v>
      </c>
      <c r="Q126" s="119">
        <f>SUM(F126+N126)</f>
        <v>367320</v>
      </c>
      <c r="R126" s="119">
        <f>SUM(Q126+O126)</f>
        <v>379320</v>
      </c>
      <c r="S126" s="119">
        <f>SUM(R126+P126)</f>
        <v>391320</v>
      </c>
      <c r="T126" s="124" t="s">
        <v>181</v>
      </c>
    </row>
    <row r="127" spans="1:20" ht="18" customHeight="1">
      <c r="A127" s="39"/>
      <c r="B127" s="40" t="s">
        <v>136</v>
      </c>
      <c r="C127" s="27"/>
      <c r="D127" s="27"/>
      <c r="E127" s="27"/>
      <c r="F127" s="26"/>
      <c r="G127" s="3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33"/>
    </row>
    <row r="128" spans="1:20" ht="18" customHeight="1">
      <c r="A128" s="25"/>
      <c r="B128" s="37" t="s">
        <v>128</v>
      </c>
      <c r="C128" s="26"/>
      <c r="D128" s="26"/>
      <c r="E128" s="26"/>
      <c r="F128" s="31"/>
      <c r="G128" s="38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108"/>
    </row>
    <row r="129" spans="1:20" s="66" customFormat="1" ht="18" customHeight="1">
      <c r="A129" s="126">
        <v>92</v>
      </c>
      <c r="B129" s="137" t="s">
        <v>145</v>
      </c>
      <c r="C129" s="121" t="s">
        <v>2</v>
      </c>
      <c r="D129" s="121">
        <v>1</v>
      </c>
      <c r="E129" s="121">
        <v>1</v>
      </c>
      <c r="F129" s="122">
        <f>T129*12</f>
        <v>138000</v>
      </c>
      <c r="G129" s="122">
        <v>0</v>
      </c>
      <c r="H129" s="121">
        <v>1</v>
      </c>
      <c r="I129" s="121">
        <v>1</v>
      </c>
      <c r="J129" s="121">
        <v>1</v>
      </c>
      <c r="K129" s="121" t="s">
        <v>2</v>
      </c>
      <c r="L129" s="121" t="s">
        <v>2</v>
      </c>
      <c r="M129" s="121" t="s">
        <v>2</v>
      </c>
      <c r="N129" s="122">
        <f>690*12</f>
        <v>8280</v>
      </c>
      <c r="O129" s="122">
        <f>731.4*12</f>
        <v>8776.7999999999993</v>
      </c>
      <c r="P129" s="122">
        <f>775.28*12</f>
        <v>9303.36</v>
      </c>
      <c r="Q129" s="122">
        <f>SUM(F129+N129)</f>
        <v>146280</v>
      </c>
      <c r="R129" s="122">
        <f>SUM(Q129+O129)</f>
        <v>155056.79999999999</v>
      </c>
      <c r="S129" s="122">
        <f>SUM(R129+P129)</f>
        <v>164360.15999999997</v>
      </c>
      <c r="T129" s="123">
        <v>11500</v>
      </c>
    </row>
    <row r="130" spans="1:20" ht="18" customHeight="1">
      <c r="A130" s="25"/>
      <c r="B130" s="41" t="s">
        <v>129</v>
      </c>
      <c r="C130" s="27"/>
      <c r="D130" s="27"/>
      <c r="E130" s="27"/>
      <c r="F130" s="29"/>
      <c r="G130" s="32"/>
      <c r="H130" s="29"/>
      <c r="I130" s="29"/>
      <c r="J130" s="29"/>
      <c r="K130" s="29"/>
      <c r="L130" s="29"/>
      <c r="M130" s="29"/>
      <c r="N130" s="31"/>
      <c r="O130" s="31"/>
      <c r="P130" s="31"/>
      <c r="Q130" s="32"/>
      <c r="R130" s="32"/>
      <c r="S130" s="32"/>
      <c r="T130" s="100"/>
    </row>
    <row r="131" spans="1:20" ht="18" customHeight="1">
      <c r="A131" s="79">
        <v>93</v>
      </c>
      <c r="B131" s="120" t="s">
        <v>176</v>
      </c>
      <c r="C131" s="121" t="s">
        <v>2</v>
      </c>
      <c r="D131" s="121">
        <v>1</v>
      </c>
      <c r="E131" s="121">
        <v>1</v>
      </c>
      <c r="F131" s="122">
        <v>108000</v>
      </c>
      <c r="G131" s="122">
        <v>0</v>
      </c>
      <c r="H131" s="121">
        <v>1</v>
      </c>
      <c r="I131" s="121">
        <v>1</v>
      </c>
      <c r="J131" s="121">
        <v>1</v>
      </c>
      <c r="K131" s="121" t="s">
        <v>2</v>
      </c>
      <c r="L131" s="121" t="s">
        <v>2</v>
      </c>
      <c r="M131" s="121" t="s">
        <v>2</v>
      </c>
      <c r="N131" s="120">
        <v>0</v>
      </c>
      <c r="O131" s="120">
        <v>0</v>
      </c>
      <c r="P131" s="120">
        <v>0</v>
      </c>
      <c r="Q131" s="122">
        <f t="shared" ref="Q131" si="28">SUM(F131)</f>
        <v>108000</v>
      </c>
      <c r="R131" s="122">
        <f t="shared" ref="R131" si="29">SUM(F131)</f>
        <v>108000</v>
      </c>
      <c r="S131" s="122">
        <f t="shared" ref="S131" si="30">SUM(F131)</f>
        <v>108000</v>
      </c>
      <c r="T131" s="123">
        <v>9000</v>
      </c>
    </row>
    <row r="132" spans="1:20" ht="18.75" customHeight="1">
      <c r="A132" s="79"/>
      <c r="B132" s="132"/>
      <c r="C132" s="121"/>
      <c r="D132" s="121"/>
      <c r="E132" s="121"/>
      <c r="F132" s="122"/>
      <c r="G132" s="122"/>
      <c r="H132" s="121"/>
      <c r="I132" s="121"/>
      <c r="J132" s="121"/>
      <c r="K132" s="121"/>
      <c r="L132" s="121"/>
      <c r="M132" s="121"/>
      <c r="N132" s="120"/>
      <c r="O132" s="120"/>
      <c r="P132" s="120"/>
      <c r="Q132" s="122"/>
      <c r="R132" s="122"/>
      <c r="S132" s="122"/>
      <c r="T132" s="123"/>
    </row>
    <row r="133" spans="1:20" ht="18" customHeight="1">
      <c r="A133" s="45"/>
      <c r="B133" s="46" t="s">
        <v>7</v>
      </c>
      <c r="C133" s="46"/>
      <c r="D133" s="46">
        <v>84</v>
      </c>
      <c r="E133" s="46">
        <v>74</v>
      </c>
      <c r="F133" s="131">
        <f>SUM(F6:F132)</f>
        <v>19122920</v>
      </c>
      <c r="G133" s="47">
        <f>SUM(G6:G131)</f>
        <v>546000</v>
      </c>
      <c r="H133" s="46">
        <f>SUM(H6:H131)</f>
        <v>92</v>
      </c>
      <c r="I133" s="46">
        <f>SUM(I6:I131)</f>
        <v>93</v>
      </c>
      <c r="J133" s="46">
        <f>SUM(J6:J131)</f>
        <v>94</v>
      </c>
      <c r="K133" s="48">
        <v>4</v>
      </c>
      <c r="L133" s="48"/>
      <c r="M133" s="48">
        <f>SUM(M24:M131)</f>
        <v>0</v>
      </c>
      <c r="N133" s="47">
        <f t="shared" ref="N133:S133" si="31">SUM(N6:N131)</f>
        <v>977510.40000000002</v>
      </c>
      <c r="O133" s="47">
        <f t="shared" si="31"/>
        <v>774560.03040000005</v>
      </c>
      <c r="P133" s="47">
        <f t="shared" si="31"/>
        <v>673225.4</v>
      </c>
      <c r="Q133" s="47">
        <f t="shared" si="31"/>
        <v>20208188</v>
      </c>
      <c r="R133" s="47">
        <f t="shared" si="31"/>
        <v>20969128.030400004</v>
      </c>
      <c r="S133" s="47">
        <f t="shared" si="31"/>
        <v>21642353.430399999</v>
      </c>
      <c r="T133" s="109"/>
    </row>
    <row r="134" spans="1:20" ht="18.75" customHeight="1">
      <c r="A134" s="49"/>
      <c r="B134" s="50" t="s">
        <v>156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2"/>
      <c r="Q134" s="47">
        <f>SUM(Q133*15/100)</f>
        <v>3031228.2</v>
      </c>
      <c r="R134" s="47">
        <f>SUM(R133*15/100)</f>
        <v>3145369.2045600009</v>
      </c>
      <c r="S134" s="47">
        <f>SUM(S133*15/100)</f>
        <v>3246353.0145599996</v>
      </c>
      <c r="T134" s="110"/>
    </row>
    <row r="135" spans="1:20" ht="18.75" customHeight="1">
      <c r="A135" s="49"/>
      <c r="B135" s="53" t="s">
        <v>17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5"/>
      <c r="Q135" s="56">
        <f>SUM(Q133:Q134)</f>
        <v>23239416.199999999</v>
      </c>
      <c r="R135" s="56">
        <f>SUM(R133:R134)</f>
        <v>24114497.234960005</v>
      </c>
      <c r="S135" s="56">
        <f>SUM(S133:S134)</f>
        <v>24888706.444959998</v>
      </c>
      <c r="T135" s="111"/>
    </row>
    <row r="136" spans="1:20" ht="18.75" customHeight="1">
      <c r="A136" s="57"/>
      <c r="B136" s="58" t="s">
        <v>18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2"/>
      <c r="Q136" s="59">
        <f>Q147</f>
        <v>32.167508062841719</v>
      </c>
      <c r="R136" s="59">
        <f>R147</f>
        <v>31.789311153462592</v>
      </c>
      <c r="S136" s="59">
        <f>S147</f>
        <v>31.247547329198984</v>
      </c>
      <c r="T136" s="112"/>
    </row>
    <row r="137" spans="1:20" s="60" customFormat="1" ht="18.75" customHeight="1">
      <c r="A137" s="57"/>
      <c r="B137" s="61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62"/>
      <c r="R137" s="62"/>
      <c r="S137" s="62"/>
      <c r="T137" s="113"/>
    </row>
    <row r="138" spans="1:20" s="60" customFormat="1" ht="18.75" customHeight="1">
      <c r="A138" s="49"/>
      <c r="B138" s="22"/>
      <c r="C138" s="195" t="s">
        <v>31</v>
      </c>
      <c r="D138" s="195"/>
      <c r="E138" s="195"/>
      <c r="F138" s="195"/>
      <c r="G138" s="195"/>
      <c r="H138" s="195"/>
      <c r="I138" s="195"/>
      <c r="J138" s="195"/>
      <c r="K138" s="195"/>
      <c r="L138" s="195"/>
      <c r="M138" s="195"/>
      <c r="N138" s="195"/>
      <c r="O138" s="64"/>
      <c r="P138" s="64"/>
      <c r="Q138" s="64"/>
      <c r="R138" s="64"/>
      <c r="S138" s="64"/>
      <c r="T138" s="113"/>
    </row>
    <row r="139" spans="1:20" s="60" customFormat="1" ht="18.75" customHeight="1">
      <c r="A139" s="49"/>
      <c r="B139" s="65" t="s">
        <v>178</v>
      </c>
      <c r="C139" s="195" t="s">
        <v>32</v>
      </c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64" t="s">
        <v>191</v>
      </c>
      <c r="P139" s="64"/>
      <c r="Q139" s="64"/>
      <c r="R139" s="64"/>
      <c r="S139" s="64"/>
      <c r="T139" s="113"/>
    </row>
    <row r="140" spans="1:20" s="66" customFormat="1" ht="18.75" customHeight="1">
      <c r="A140" s="49"/>
      <c r="B140" s="61"/>
      <c r="C140" s="54" t="s">
        <v>190</v>
      </c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62"/>
      <c r="R140" s="62"/>
      <c r="S140" s="62"/>
      <c r="T140" s="113"/>
    </row>
    <row r="141" spans="1:20" s="66" customFormat="1" ht="18.75" customHeight="1">
      <c r="A141" s="49"/>
      <c r="B141" s="61"/>
      <c r="C141" s="205" t="s">
        <v>69</v>
      </c>
      <c r="D141" s="206"/>
      <c r="E141" s="207"/>
      <c r="F141" s="199" t="s">
        <v>70</v>
      </c>
      <c r="G141" s="200"/>
      <c r="H141" s="201"/>
      <c r="I141" s="199" t="s">
        <v>101</v>
      </c>
      <c r="J141" s="200"/>
      <c r="K141" s="200"/>
      <c r="L141" s="201"/>
      <c r="M141" s="199" t="s">
        <v>7</v>
      </c>
      <c r="N141" s="201"/>
      <c r="O141" s="54"/>
      <c r="P141" s="54"/>
      <c r="Q141" s="62"/>
      <c r="R141" s="62"/>
      <c r="S141" s="62"/>
      <c r="T141" s="113"/>
    </row>
    <row r="142" spans="1:20" s="66" customFormat="1" ht="18.75" customHeight="1">
      <c r="A142" s="49"/>
      <c r="B142" s="61"/>
      <c r="C142" s="208"/>
      <c r="D142" s="209"/>
      <c r="E142" s="210"/>
      <c r="F142" s="202"/>
      <c r="G142" s="203"/>
      <c r="H142" s="204"/>
      <c r="I142" s="202" t="s">
        <v>102</v>
      </c>
      <c r="J142" s="203"/>
      <c r="K142" s="203"/>
      <c r="L142" s="204"/>
      <c r="M142" s="202"/>
      <c r="N142" s="204"/>
      <c r="O142" s="54"/>
      <c r="P142" s="54"/>
      <c r="Q142" s="62"/>
      <c r="R142" s="62"/>
      <c r="S142" s="62" t="s">
        <v>192</v>
      </c>
      <c r="T142" s="113"/>
    </row>
    <row r="143" spans="1:20" s="66" customFormat="1" ht="18.75" customHeight="1">
      <c r="A143" s="49"/>
      <c r="B143" s="61"/>
      <c r="C143" s="175">
        <v>2567</v>
      </c>
      <c r="D143" s="176"/>
      <c r="E143" s="177"/>
      <c r="F143" s="178">
        <v>72245000</v>
      </c>
      <c r="G143" s="179"/>
      <c r="H143" s="180"/>
      <c r="I143" s="181">
        <v>3612250</v>
      </c>
      <c r="J143" s="181"/>
      <c r="K143" s="181"/>
      <c r="L143" s="181"/>
      <c r="M143" s="181">
        <f>F143+I143</f>
        <v>75857250</v>
      </c>
      <c r="N143" s="181"/>
      <c r="O143" s="54"/>
      <c r="P143" s="54"/>
      <c r="Q143" s="62"/>
      <c r="R143" s="62"/>
      <c r="S143" s="62"/>
      <c r="T143" s="113"/>
    </row>
    <row r="144" spans="1:20" s="66" customFormat="1" ht="18.75" customHeight="1">
      <c r="A144" s="67"/>
      <c r="B144" s="61"/>
      <c r="C144" s="175">
        <v>2568</v>
      </c>
      <c r="D144" s="176"/>
      <c r="E144" s="177"/>
      <c r="F144" s="178">
        <f>M143</f>
        <v>75857250</v>
      </c>
      <c r="G144" s="179"/>
      <c r="H144" s="180"/>
      <c r="I144" s="181">
        <v>3792862</v>
      </c>
      <c r="J144" s="181"/>
      <c r="K144" s="181"/>
      <c r="L144" s="181"/>
      <c r="M144" s="181">
        <f>F144+I144</f>
        <v>79650112</v>
      </c>
      <c r="N144" s="181"/>
      <c r="O144" s="54"/>
      <c r="P144" s="54"/>
      <c r="Q144" s="62"/>
      <c r="R144" s="62"/>
      <c r="S144" s="62"/>
      <c r="T144" s="113"/>
    </row>
    <row r="145" spans="1:20" s="66" customFormat="1" ht="18.75" customHeight="1">
      <c r="A145" s="67"/>
      <c r="B145" s="61"/>
      <c r="C145" s="175">
        <v>2569</v>
      </c>
      <c r="D145" s="176"/>
      <c r="E145" s="177"/>
      <c r="F145" s="178">
        <f>M144</f>
        <v>79650112</v>
      </c>
      <c r="G145" s="179"/>
      <c r="H145" s="180"/>
      <c r="I145" s="181">
        <v>3982505</v>
      </c>
      <c r="J145" s="181"/>
      <c r="K145" s="181"/>
      <c r="L145" s="181"/>
      <c r="M145" s="181">
        <f>F145+I145</f>
        <v>83632617</v>
      </c>
      <c r="N145" s="181"/>
      <c r="O145" s="54"/>
      <c r="P145" s="54"/>
      <c r="Q145" s="62"/>
      <c r="R145" s="62"/>
      <c r="S145" s="62"/>
      <c r="T145" s="113"/>
    </row>
    <row r="146" spans="1:20" s="66" customFormat="1" ht="18.75" customHeight="1">
      <c r="A146" s="67"/>
      <c r="B146" s="68"/>
      <c r="C146" s="69"/>
      <c r="D146" s="69"/>
      <c r="E146" s="69"/>
      <c r="F146" s="70"/>
      <c r="G146" s="70"/>
      <c r="H146" s="69"/>
      <c r="I146" s="69"/>
      <c r="J146" s="69"/>
      <c r="K146" s="69"/>
      <c r="L146" s="69"/>
      <c r="M146" s="69"/>
      <c r="N146" s="71"/>
      <c r="O146" s="71"/>
      <c r="P146" s="71"/>
      <c r="Q146" s="70"/>
      <c r="R146" s="70"/>
      <c r="S146" s="70"/>
      <c r="T146" s="72"/>
    </row>
    <row r="147" spans="1:20" s="66" customFormat="1" ht="18.75" customHeight="1">
      <c r="B147" s="68"/>
      <c r="C147" s="69"/>
      <c r="D147" s="69"/>
      <c r="E147" s="69"/>
      <c r="F147" s="70"/>
      <c r="G147" s="70"/>
      <c r="H147" s="69"/>
      <c r="I147" s="69"/>
      <c r="J147" s="69"/>
      <c r="K147" s="69"/>
      <c r="L147" s="69"/>
      <c r="M147" s="69"/>
      <c r="N147" s="71"/>
      <c r="O147" s="71"/>
      <c r="P147" s="71"/>
      <c r="Q147" s="129">
        <f>(Q135*100)/F143</f>
        <v>32.167508062841719</v>
      </c>
      <c r="R147" s="129">
        <f>(R135*100)/F144</f>
        <v>31.789311153462592</v>
      </c>
      <c r="S147" s="129">
        <f>(S135*100)/F145</f>
        <v>31.247547329198984</v>
      </c>
      <c r="T147" s="72"/>
    </row>
    <row r="148" spans="1:20" s="66" customFormat="1" ht="18.75" customHeight="1">
      <c r="B148" s="73"/>
      <c r="C148" s="69"/>
      <c r="D148" s="69"/>
      <c r="E148" s="69"/>
      <c r="F148" s="70">
        <f>F144</f>
        <v>75857250</v>
      </c>
      <c r="G148" s="70">
        <f>F144*5%</f>
        <v>3792862.5</v>
      </c>
      <c r="H148" s="130">
        <f>SUM(F148:G148)</f>
        <v>79650112.5</v>
      </c>
      <c r="I148" s="69"/>
      <c r="J148" s="69"/>
      <c r="K148" s="69"/>
      <c r="L148" s="69"/>
      <c r="M148" s="69"/>
      <c r="N148" s="71" t="s">
        <v>143</v>
      </c>
      <c r="O148" s="71"/>
      <c r="P148" s="71"/>
      <c r="Q148" s="70"/>
      <c r="R148" s="70"/>
      <c r="S148" s="70"/>
      <c r="T148" s="114"/>
    </row>
    <row r="149" spans="1:20" s="66" customFormat="1" ht="18.75" customHeight="1">
      <c r="T149" s="115"/>
    </row>
    <row r="150" spans="1:20" s="66" customFormat="1" ht="18.75" customHeight="1">
      <c r="M150" s="166">
        <f>F144-M143</f>
        <v>0</v>
      </c>
      <c r="T150" s="115"/>
    </row>
    <row r="151" spans="1:20" s="66" customFormat="1" ht="18.75" customHeight="1">
      <c r="T151" s="115"/>
    </row>
    <row r="152" spans="1:20" s="66" customFormat="1" ht="18.75" customHeight="1">
      <c r="T152" s="115"/>
    </row>
    <row r="153" spans="1:20" s="66" customFormat="1" ht="18.75" customHeight="1">
      <c r="T153" s="115"/>
    </row>
    <row r="154" spans="1:20" s="66" customFormat="1" ht="18.75" customHeight="1">
      <c r="A154" s="74"/>
      <c r="T154" s="115"/>
    </row>
    <row r="155" spans="1:20" s="66" customFormat="1" ht="18.75" customHeight="1">
      <c r="A155" s="74"/>
      <c r="T155" s="115"/>
    </row>
    <row r="156" spans="1:20" s="66" customFormat="1" ht="18.75" customHeight="1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115"/>
    </row>
    <row r="157" spans="1:20" s="66" customFormat="1" ht="18.75" customHeight="1">
      <c r="A157" s="74"/>
      <c r="B157" s="76" t="s">
        <v>163</v>
      </c>
      <c r="C157" s="76"/>
      <c r="D157" s="76"/>
      <c r="E157" s="16"/>
      <c r="F157" s="16"/>
      <c r="G157" s="16"/>
      <c r="H157" s="76"/>
      <c r="I157" s="76"/>
      <c r="J157" s="76"/>
      <c r="K157" s="76"/>
      <c r="L157" s="77"/>
      <c r="M157" s="76"/>
      <c r="N157" s="78"/>
      <c r="O157" s="78"/>
      <c r="P157" s="78"/>
      <c r="Q157" s="78"/>
      <c r="R157" s="78"/>
      <c r="S157" s="78"/>
      <c r="T157" s="115"/>
    </row>
    <row r="158" spans="1:20" s="66" customFormat="1" ht="18.75" customHeight="1">
      <c r="A158" s="74"/>
      <c r="T158" s="116"/>
    </row>
    <row r="159" spans="1:20" s="66" customFormat="1" ht="18.75" customHeight="1">
      <c r="A159" s="74"/>
      <c r="C159" s="66" t="s">
        <v>143</v>
      </c>
      <c r="T159" s="116"/>
    </row>
    <row r="160" spans="1:20" s="66" customFormat="1" ht="18.75" customHeight="1">
      <c r="A160" s="74"/>
      <c r="T160" s="116"/>
    </row>
    <row r="161" spans="1:20" s="66" customFormat="1" ht="18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116"/>
    </row>
    <row r="162" spans="1:20" s="66" customFormat="1" ht="18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116"/>
    </row>
    <row r="163" spans="1:20" s="66" customFormat="1" ht="18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116"/>
    </row>
    <row r="164" spans="1:20" s="66" customFormat="1" ht="18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116"/>
    </row>
    <row r="165" spans="1:20" s="66" customFormat="1" ht="18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116"/>
    </row>
    <row r="166" spans="1:20" s="66" customFormat="1" ht="18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116"/>
    </row>
    <row r="167" spans="1:20" s="66" customFormat="1" ht="18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116"/>
    </row>
    <row r="168" spans="1:20" s="66" customFormat="1" ht="18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116"/>
    </row>
    <row r="169" spans="1:20" s="66" customFormat="1" ht="18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116"/>
    </row>
    <row r="170" spans="1:20" s="66" customFormat="1" ht="18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116"/>
    </row>
    <row r="171" spans="1:20" s="66" customFormat="1" ht="18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116"/>
    </row>
    <row r="172" spans="1:20" s="66" customFormat="1" ht="18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116"/>
    </row>
    <row r="173" spans="1:20" s="66" customFormat="1" ht="18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116"/>
    </row>
    <row r="174" spans="1:20" s="66" customFormat="1" ht="18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116"/>
    </row>
    <row r="175" spans="1:20" s="66" customFormat="1" ht="18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116"/>
    </row>
    <row r="176" spans="1:20" s="66" customFormat="1" ht="18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116"/>
    </row>
    <row r="177" spans="1:20" s="66" customFormat="1" ht="18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116"/>
    </row>
    <row r="178" spans="1:20" s="66" customFormat="1" ht="18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116"/>
    </row>
    <row r="179" spans="1:20" s="66" customFormat="1" ht="18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116"/>
    </row>
    <row r="180" spans="1:20" s="66" customFormat="1" ht="18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116"/>
    </row>
    <row r="181" spans="1:20" s="66" customFormat="1" ht="18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116"/>
    </row>
    <row r="182" spans="1:20" s="66" customFormat="1" ht="18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116"/>
    </row>
    <row r="183" spans="1:20" s="66" customFormat="1" ht="18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116"/>
    </row>
    <row r="184" spans="1:20" s="66" customFormat="1" ht="18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116"/>
    </row>
    <row r="185" spans="1:20" s="66" customFormat="1" ht="18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116"/>
    </row>
    <row r="186" spans="1:20" s="66" customFormat="1" ht="18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116"/>
    </row>
    <row r="187" spans="1:20" s="66" customFormat="1" ht="18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116"/>
    </row>
    <row r="188" spans="1:20" s="66" customFormat="1" ht="18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116"/>
    </row>
    <row r="189" spans="1:20" s="66" customFormat="1" ht="18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116"/>
    </row>
    <row r="190" spans="1:20" s="66" customFormat="1" ht="18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116"/>
    </row>
    <row r="191" spans="1:20" s="66" customFormat="1" ht="18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116"/>
    </row>
    <row r="192" spans="1:20" s="66" customFormat="1" ht="18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116"/>
    </row>
    <row r="193" spans="1:20" s="66" customFormat="1" ht="18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116"/>
    </row>
    <row r="194" spans="1:20" s="66" customFormat="1" ht="18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116"/>
    </row>
    <row r="195" spans="1:20" s="66" customFormat="1" ht="18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116"/>
    </row>
    <row r="196" spans="1:20" s="66" customFormat="1" ht="18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116"/>
    </row>
    <row r="197" spans="1:20" s="66" customFormat="1" ht="18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116"/>
    </row>
    <row r="198" spans="1:20" s="66" customFormat="1" ht="18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116"/>
    </row>
    <row r="199" spans="1:20" s="66" customFormat="1" ht="18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116"/>
    </row>
    <row r="200" spans="1:20" s="66" customFormat="1" ht="18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116"/>
    </row>
    <row r="201" spans="1:20" s="66" customFormat="1" ht="18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116"/>
    </row>
    <row r="202" spans="1:20" s="66" customFormat="1" ht="18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116"/>
    </row>
    <row r="203" spans="1:20" s="66" customFormat="1" ht="18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116"/>
    </row>
    <row r="204" spans="1:20" s="66" customFormat="1" ht="18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116"/>
    </row>
    <row r="205" spans="1:20" s="66" customFormat="1" ht="18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116"/>
    </row>
    <row r="206" spans="1:20" s="66" customFormat="1" ht="18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116"/>
    </row>
    <row r="207" spans="1:20" s="66" customFormat="1" ht="18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116"/>
    </row>
    <row r="208" spans="1:20" s="66" customFormat="1" ht="18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116"/>
    </row>
    <row r="209" spans="1:20" s="66" customFormat="1" ht="18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116"/>
    </row>
    <row r="210" spans="1:20" s="66" customFormat="1" ht="18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116"/>
    </row>
    <row r="211" spans="1:20" s="66" customFormat="1" ht="18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116"/>
    </row>
    <row r="212" spans="1:20" s="66" customFormat="1" ht="18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116"/>
    </row>
    <row r="213" spans="1:20" s="66" customFormat="1" ht="18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116"/>
    </row>
    <row r="214" spans="1:20" s="66" customFormat="1" ht="18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116"/>
    </row>
    <row r="215" spans="1:20" s="66" customFormat="1" ht="18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116"/>
    </row>
    <row r="216" spans="1:20" s="66" customFormat="1" ht="18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116"/>
    </row>
    <row r="217" spans="1:20" s="66" customFormat="1" ht="18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116"/>
    </row>
    <row r="218" spans="1:20" s="66" customFormat="1" ht="18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116"/>
    </row>
    <row r="219" spans="1:20" s="66" customFormat="1" ht="18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116"/>
    </row>
    <row r="220" spans="1:20" s="66" customFormat="1" ht="18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116"/>
    </row>
    <row r="221" spans="1:20" s="66" customFormat="1" ht="18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116"/>
    </row>
    <row r="222" spans="1:20" s="66" customFormat="1" ht="18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116"/>
    </row>
    <row r="223" spans="1:20" s="66" customFormat="1" ht="18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116"/>
    </row>
    <row r="224" spans="1:20" s="66" customFormat="1" ht="18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116"/>
    </row>
    <row r="225" spans="1:20" s="66" customFormat="1" ht="18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116"/>
    </row>
    <row r="226" spans="1:20" s="66" customFormat="1" ht="18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116"/>
    </row>
    <row r="227" spans="1:20" s="66" customFormat="1" ht="18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116"/>
    </row>
    <row r="228" spans="1:20" s="66" customFormat="1" ht="18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116"/>
    </row>
    <row r="229" spans="1:20" s="66" customFormat="1" ht="18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116"/>
    </row>
    <row r="230" spans="1:20" s="66" customFormat="1" ht="18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116"/>
    </row>
    <row r="231" spans="1:20" s="66" customFormat="1" ht="18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116"/>
    </row>
    <row r="232" spans="1:20" s="66" customFormat="1" ht="18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116"/>
    </row>
    <row r="233" spans="1:20" s="66" customFormat="1" ht="18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116"/>
    </row>
    <row r="234" spans="1:20" s="66" customFormat="1" ht="18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116"/>
    </row>
    <row r="235" spans="1:20" s="66" customFormat="1" ht="18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116"/>
    </row>
    <row r="236" spans="1:20" s="66" customFormat="1" ht="18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116"/>
    </row>
    <row r="237" spans="1:20" s="66" customFormat="1" ht="18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116"/>
    </row>
    <row r="238" spans="1:20" s="66" customFormat="1" ht="18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116"/>
    </row>
    <row r="239" spans="1:20" s="66" customFormat="1" ht="18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116"/>
    </row>
    <row r="240" spans="1:20" s="66" customFormat="1" ht="18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116"/>
    </row>
    <row r="241" spans="1:20" s="66" customFormat="1" ht="18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116"/>
    </row>
    <row r="242" spans="1:20" s="66" customFormat="1" ht="18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116"/>
    </row>
    <row r="243" spans="1:20" s="66" customFormat="1" ht="18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116"/>
    </row>
    <row r="244" spans="1:20" s="66" customFormat="1" ht="18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116"/>
    </row>
    <row r="245" spans="1:20" s="66" customFormat="1" ht="18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116"/>
    </row>
    <row r="246" spans="1:20" s="66" customFormat="1" ht="18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116"/>
    </row>
    <row r="247" spans="1:20" s="66" customFormat="1" ht="18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116"/>
    </row>
    <row r="248" spans="1:20" s="66" customFormat="1" ht="18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116"/>
    </row>
    <row r="249" spans="1:20" s="66" customFormat="1" ht="18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116"/>
    </row>
    <row r="250" spans="1:20" s="66" customFormat="1" ht="18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116"/>
    </row>
    <row r="251" spans="1:20" s="66" customFormat="1" ht="18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116"/>
    </row>
    <row r="252" spans="1:20" s="66" customFormat="1" ht="18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116"/>
    </row>
    <row r="253" spans="1:20" s="66" customFormat="1" ht="18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116"/>
    </row>
    <row r="254" spans="1:20" s="66" customFormat="1" ht="18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116"/>
    </row>
    <row r="255" spans="1:20" s="66" customFormat="1" ht="18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116"/>
    </row>
    <row r="256" spans="1:20" ht="18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116"/>
    </row>
    <row r="257" spans="1:20" ht="18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116"/>
    </row>
    <row r="258" spans="1:20" ht="18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116"/>
    </row>
    <row r="259" spans="1:20" ht="18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116"/>
    </row>
    <row r="260" spans="1:20" ht="18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116"/>
    </row>
    <row r="261" spans="1:20" ht="18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116"/>
    </row>
    <row r="262" spans="1:20" ht="18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116"/>
    </row>
    <row r="263" spans="1:20" ht="18.75" customHeight="1">
      <c r="A263" s="17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116"/>
    </row>
    <row r="264" spans="1:20" ht="18.75" customHeight="1">
      <c r="A264" s="17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116"/>
    </row>
    <row r="265" spans="1:20" ht="18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17"/>
    </row>
    <row r="266" spans="1:20" ht="18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17"/>
    </row>
    <row r="267" spans="1:20" ht="18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17"/>
    </row>
    <row r="268" spans="1:20" ht="18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17"/>
    </row>
    <row r="269" spans="1:20" ht="18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17"/>
    </row>
    <row r="270" spans="1:20" ht="18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17"/>
    </row>
    <row r="271" spans="1:20" ht="18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17"/>
    </row>
    <row r="272" spans="1:20" ht="18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17"/>
    </row>
    <row r="273" spans="1:20" ht="18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17"/>
    </row>
    <row r="274" spans="1:20" ht="18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17"/>
    </row>
    <row r="275" spans="1:20" ht="18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17"/>
    </row>
    <row r="276" spans="1:20" ht="18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17"/>
    </row>
    <row r="277" spans="1:20" ht="18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17"/>
    </row>
    <row r="278" spans="1:20" ht="18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17"/>
    </row>
    <row r="279" spans="1:20" ht="18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17"/>
    </row>
    <row r="280" spans="1:20" ht="18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17"/>
    </row>
    <row r="281" spans="1:20" ht="18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17"/>
    </row>
    <row r="282" spans="1:20" ht="18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17"/>
    </row>
    <row r="283" spans="1:20" ht="18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17"/>
    </row>
    <row r="284" spans="1:20" ht="18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17"/>
    </row>
    <row r="285" spans="1:20" ht="18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17"/>
    </row>
    <row r="286" spans="1:20" ht="18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17"/>
    </row>
    <row r="287" spans="1:20" ht="18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17"/>
    </row>
    <row r="288" spans="1:20" ht="18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17"/>
    </row>
    <row r="289" spans="1:20" ht="18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17"/>
    </row>
    <row r="290" spans="1:20" ht="18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17"/>
    </row>
    <row r="291" spans="1:20" ht="18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17"/>
    </row>
    <row r="292" spans="1:20" ht="18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17"/>
    </row>
    <row r="293" spans="1:20" ht="18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17"/>
    </row>
    <row r="294" spans="1:20" ht="18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17"/>
    </row>
    <row r="295" spans="1:20" ht="18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17"/>
    </row>
    <row r="296" spans="1:20" ht="18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17"/>
    </row>
    <row r="297" spans="1:20" ht="18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17"/>
    </row>
    <row r="298" spans="1:20" ht="18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17"/>
    </row>
    <row r="299" spans="1:20" ht="18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17"/>
    </row>
    <row r="300" spans="1:20" ht="18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17"/>
    </row>
    <row r="301" spans="1:20" ht="18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17"/>
    </row>
    <row r="302" spans="1:20" ht="18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17"/>
    </row>
    <row r="303" spans="1:20" ht="18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17"/>
    </row>
    <row r="304" spans="1:20" ht="18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17"/>
    </row>
    <row r="305" spans="1:20" ht="18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17"/>
    </row>
    <row r="306" spans="1:20" ht="18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17"/>
    </row>
    <row r="307" spans="1:20" ht="18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17"/>
    </row>
    <row r="308" spans="1:20" ht="18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17"/>
    </row>
    <row r="309" spans="1:20" ht="18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17"/>
    </row>
    <row r="310" spans="1:20" ht="18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17"/>
    </row>
    <row r="311" spans="1:20" ht="18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17"/>
    </row>
    <row r="312" spans="1:20" ht="18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17"/>
    </row>
    <row r="313" spans="1:20" ht="18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17"/>
    </row>
    <row r="314" spans="1:20" ht="18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17"/>
    </row>
    <row r="315" spans="1:20" ht="18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17"/>
    </row>
    <row r="316" spans="1:20" ht="18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17"/>
    </row>
    <row r="317" spans="1:20" ht="18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17"/>
    </row>
    <row r="318" spans="1:20" ht="18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17"/>
    </row>
    <row r="319" spans="1:20" ht="18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17"/>
    </row>
    <row r="320" spans="1:20" ht="18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17"/>
    </row>
    <row r="321" spans="1:20" ht="18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17"/>
    </row>
    <row r="322" spans="1:20" ht="18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17"/>
    </row>
    <row r="323" spans="1:20" ht="18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17"/>
    </row>
    <row r="324" spans="1:20" ht="18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17"/>
    </row>
    <row r="325" spans="1:20" ht="18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17"/>
    </row>
    <row r="326" spans="1:20" ht="18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17"/>
    </row>
    <row r="327" spans="1:20" ht="18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17"/>
    </row>
    <row r="328" spans="1:20" ht="18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17"/>
    </row>
    <row r="329" spans="1:20" ht="18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17"/>
    </row>
    <row r="330" spans="1:20" ht="18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17"/>
    </row>
    <row r="331" spans="1:20" ht="18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17"/>
    </row>
    <row r="332" spans="1:20" ht="18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17"/>
    </row>
    <row r="333" spans="1:20" ht="18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17"/>
    </row>
    <row r="334" spans="1:20" ht="18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17"/>
    </row>
    <row r="335" spans="1:20" ht="18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17"/>
    </row>
    <row r="336" spans="1:20" ht="18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17"/>
    </row>
    <row r="337" spans="1:20" ht="18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17"/>
    </row>
    <row r="338" spans="1:20" ht="18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17"/>
    </row>
    <row r="339" spans="1:20" ht="18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17"/>
    </row>
    <row r="340" spans="1:20" ht="18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17"/>
    </row>
    <row r="341" spans="1:20" ht="18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17"/>
    </row>
    <row r="342" spans="1:20" ht="18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17"/>
    </row>
    <row r="343" spans="1:20" ht="18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17"/>
    </row>
    <row r="344" spans="1:20" ht="18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17"/>
    </row>
    <row r="345" spans="1:20" ht="18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17"/>
    </row>
    <row r="346" spans="1:20" ht="18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17"/>
    </row>
    <row r="347" spans="1:20" ht="18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17"/>
    </row>
    <row r="348" spans="1:20" ht="18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17"/>
    </row>
    <row r="349" spans="1:20" ht="18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17"/>
    </row>
    <row r="350" spans="1:20" ht="18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17"/>
    </row>
    <row r="351" spans="1:20" ht="18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17"/>
    </row>
    <row r="352" spans="1:20" ht="18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17"/>
    </row>
    <row r="353" spans="1:20" ht="18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17"/>
    </row>
    <row r="354" spans="1:20" ht="18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17"/>
    </row>
    <row r="355" spans="1:20" ht="18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17"/>
    </row>
    <row r="356" spans="1:20" ht="18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17"/>
    </row>
    <row r="357" spans="1:20" ht="18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17"/>
    </row>
    <row r="358" spans="1:20" ht="18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17"/>
    </row>
    <row r="359" spans="1:20" ht="18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17"/>
    </row>
    <row r="360" spans="1:20" ht="18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17"/>
    </row>
    <row r="361" spans="1:20" ht="18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17"/>
    </row>
    <row r="362" spans="1:20" ht="18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17"/>
    </row>
    <row r="363" spans="1:20" ht="18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17"/>
    </row>
    <row r="364" spans="1:20" ht="18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17"/>
    </row>
    <row r="365" spans="1:20" ht="18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17"/>
    </row>
    <row r="366" spans="1:20" ht="18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17"/>
    </row>
    <row r="367" spans="1:20" ht="18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17"/>
    </row>
    <row r="368" spans="1:20" ht="18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17"/>
    </row>
    <row r="369" spans="1:20" ht="18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17"/>
    </row>
    <row r="370" spans="1:20" ht="18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17"/>
    </row>
    <row r="371" spans="1:20" ht="18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17"/>
    </row>
    <row r="372" spans="1:20" ht="18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17"/>
    </row>
    <row r="373" spans="1:20" ht="18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17"/>
    </row>
    <row r="374" spans="1:20" ht="18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17"/>
    </row>
    <row r="375" spans="1:20" ht="18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17"/>
    </row>
    <row r="376" spans="1:20" ht="18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17"/>
    </row>
    <row r="377" spans="1:20" ht="18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17"/>
    </row>
    <row r="378" spans="1:20" ht="18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17"/>
    </row>
    <row r="379" spans="1:20" ht="18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17"/>
    </row>
    <row r="380" spans="1:20" ht="18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17"/>
    </row>
    <row r="381" spans="1:20" ht="18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17"/>
    </row>
    <row r="382" spans="1:20" ht="18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17"/>
    </row>
    <row r="383" spans="1:20" ht="18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17"/>
    </row>
    <row r="384" spans="1:20" ht="18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17"/>
    </row>
    <row r="385" spans="1:20" ht="18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17"/>
    </row>
    <row r="386" spans="1:20" ht="18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17"/>
    </row>
    <row r="387" spans="1:20" ht="18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17"/>
    </row>
    <row r="388" spans="1:20" ht="18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17"/>
    </row>
    <row r="389" spans="1:20" ht="18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17"/>
    </row>
    <row r="390" spans="1:20" ht="18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17"/>
    </row>
    <row r="391" spans="1:20" ht="18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17"/>
    </row>
    <row r="392" spans="1:20" ht="18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17"/>
    </row>
    <row r="393" spans="1:20" ht="18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17"/>
    </row>
    <row r="394" spans="1:20" ht="18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17"/>
    </row>
    <row r="395" spans="1:20" ht="18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17"/>
    </row>
    <row r="396" spans="1:20" ht="18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17"/>
    </row>
    <row r="397" spans="1:20" ht="18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17"/>
    </row>
    <row r="398" spans="1:20" ht="18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17"/>
    </row>
    <row r="399" spans="1:20" ht="18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17"/>
    </row>
    <row r="400" spans="1:20" ht="18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17"/>
    </row>
    <row r="401" spans="1:20" ht="18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17"/>
    </row>
    <row r="402" spans="1:20" ht="18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17"/>
    </row>
    <row r="403" spans="1:20" ht="18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17"/>
    </row>
    <row r="404" spans="1:20" ht="18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17"/>
    </row>
    <row r="405" spans="1:20" ht="18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17"/>
    </row>
    <row r="406" spans="1:20" ht="18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17"/>
    </row>
    <row r="407" spans="1:20" ht="18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17"/>
    </row>
    <row r="408" spans="1:20" ht="18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17"/>
    </row>
    <row r="409" spans="1:20" ht="18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17"/>
    </row>
    <row r="410" spans="1:20" ht="18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17"/>
    </row>
    <row r="411" spans="1:20" ht="18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17"/>
    </row>
    <row r="412" spans="1:20" ht="18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17"/>
    </row>
    <row r="413" spans="1:20" ht="18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17"/>
    </row>
    <row r="414" spans="1:20" ht="18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17"/>
    </row>
    <row r="415" spans="1:20" ht="18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17"/>
    </row>
    <row r="416" spans="1:20" ht="18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17"/>
    </row>
    <row r="417" spans="1:20" ht="18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17"/>
    </row>
    <row r="418" spans="1:20" ht="18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17"/>
    </row>
    <row r="419" spans="1:20" ht="18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17"/>
    </row>
    <row r="420" spans="1:20" ht="18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17"/>
    </row>
    <row r="421" spans="1:20" ht="18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17"/>
    </row>
    <row r="422" spans="1:20" ht="18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17"/>
    </row>
    <row r="423" spans="1:20" ht="18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17"/>
    </row>
    <row r="424" spans="1:20" ht="18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17"/>
    </row>
    <row r="425" spans="1:20" ht="18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17"/>
    </row>
    <row r="426" spans="1:20" ht="18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17"/>
    </row>
    <row r="427" spans="1:20" ht="18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17"/>
    </row>
    <row r="428" spans="1:20" ht="18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17"/>
    </row>
    <row r="429" spans="1:20" ht="18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17"/>
    </row>
    <row r="430" spans="1:20" ht="18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17"/>
    </row>
    <row r="431" spans="1:20" ht="18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17"/>
    </row>
    <row r="432" spans="1:20" ht="18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17"/>
    </row>
    <row r="433" spans="1:20" ht="18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17"/>
    </row>
    <row r="434" spans="1:20" ht="18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17"/>
    </row>
    <row r="435" spans="1:20" ht="18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17"/>
    </row>
    <row r="436" spans="1:20" ht="18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17"/>
    </row>
    <row r="437" spans="1:20" ht="18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17"/>
    </row>
    <row r="438" spans="1:20" ht="18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17"/>
    </row>
    <row r="439" spans="1:20" ht="18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17"/>
    </row>
    <row r="440" spans="1:20" ht="18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17"/>
    </row>
    <row r="441" spans="1:20" ht="18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17"/>
    </row>
    <row r="442" spans="1:20" ht="18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17"/>
    </row>
    <row r="443" spans="1:20" ht="18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17"/>
    </row>
    <row r="444" spans="1:20" ht="18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17"/>
    </row>
    <row r="445" spans="1:20" ht="18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17"/>
    </row>
    <row r="446" spans="1:20" ht="18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17"/>
    </row>
    <row r="447" spans="1:20" ht="18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17"/>
    </row>
    <row r="448" spans="1:20" ht="18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17"/>
    </row>
    <row r="449" spans="1:20" ht="18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17"/>
    </row>
    <row r="450" spans="1:20" ht="18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17"/>
    </row>
    <row r="451" spans="1:20" ht="18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17"/>
    </row>
    <row r="452" spans="1:20" ht="18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17"/>
    </row>
    <row r="453" spans="1:20" ht="18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17"/>
    </row>
    <row r="454" spans="1:20" ht="18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17"/>
    </row>
    <row r="455" spans="1:20" ht="18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17"/>
    </row>
    <row r="456" spans="1:20" ht="18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17"/>
    </row>
    <row r="457" spans="1:20" ht="18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17"/>
    </row>
    <row r="458" spans="1:20" ht="18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17"/>
    </row>
    <row r="459" spans="1:20" ht="18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17"/>
    </row>
    <row r="460" spans="1:20" ht="18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17"/>
    </row>
    <row r="461" spans="1:20" ht="18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17"/>
    </row>
    <row r="462" spans="1:20" ht="18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17"/>
    </row>
    <row r="463" spans="1:20" ht="18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17"/>
    </row>
    <row r="464" spans="1:20" ht="18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17"/>
    </row>
    <row r="465" spans="1:20" ht="18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17"/>
    </row>
    <row r="466" spans="1:20" ht="18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17"/>
    </row>
    <row r="467" spans="1:20" ht="18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17"/>
    </row>
    <row r="468" spans="1:20" ht="18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17"/>
    </row>
    <row r="469" spans="1:20" ht="18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17"/>
    </row>
    <row r="470" spans="1:20" ht="18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17"/>
    </row>
    <row r="471" spans="1:20" ht="18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17"/>
    </row>
    <row r="472" spans="1:20" ht="18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17"/>
    </row>
    <row r="473" spans="1:20" ht="18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17"/>
    </row>
    <row r="474" spans="1:20" ht="18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17"/>
    </row>
    <row r="475" spans="1:20" ht="18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17"/>
    </row>
    <row r="476" spans="1:20" ht="18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17"/>
    </row>
    <row r="477" spans="1:20" ht="18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17"/>
    </row>
    <row r="478" spans="1:20" ht="18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17"/>
    </row>
    <row r="479" spans="1:20" ht="18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17"/>
    </row>
    <row r="480" spans="1:20" ht="18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17"/>
    </row>
    <row r="481" spans="1:20" ht="18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17"/>
    </row>
    <row r="482" spans="1:20" ht="18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17"/>
    </row>
    <row r="483" spans="1:20" ht="18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17"/>
    </row>
    <row r="484" spans="1:20" ht="18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17"/>
    </row>
    <row r="485" spans="1:20" ht="18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17"/>
    </row>
    <row r="486" spans="1:20" ht="18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17"/>
    </row>
    <row r="487" spans="1:20" ht="18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17"/>
    </row>
    <row r="488" spans="1:20" ht="18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17"/>
    </row>
    <row r="489" spans="1:20" ht="18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17"/>
    </row>
    <row r="490" spans="1:20" ht="18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17"/>
    </row>
    <row r="491" spans="1:20" ht="18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17"/>
    </row>
    <row r="492" spans="1:20" ht="18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17"/>
    </row>
    <row r="493" spans="1:20" ht="18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17"/>
    </row>
    <row r="494" spans="1:20" ht="18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17"/>
    </row>
    <row r="495" spans="1:20" ht="18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17"/>
    </row>
    <row r="496" spans="1:20" ht="18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17"/>
    </row>
    <row r="497" spans="1:20" ht="18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17"/>
    </row>
    <row r="498" spans="1:20" ht="18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17"/>
    </row>
    <row r="499" spans="1:20" ht="18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17"/>
    </row>
    <row r="500" spans="1:20" ht="18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17"/>
    </row>
    <row r="501" spans="1:20" ht="18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17"/>
    </row>
    <row r="502" spans="1:20" ht="18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17"/>
    </row>
    <row r="503" spans="1:20" ht="18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17"/>
    </row>
    <row r="504" spans="1:20" ht="18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17"/>
    </row>
    <row r="505" spans="1:20" ht="18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17"/>
    </row>
    <row r="506" spans="1:20" ht="18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17"/>
    </row>
    <row r="507" spans="1:20" ht="18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17"/>
    </row>
    <row r="508" spans="1:20" ht="18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17"/>
    </row>
    <row r="509" spans="1:20" ht="18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17"/>
    </row>
    <row r="510" spans="1:20" ht="18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17"/>
    </row>
    <row r="511" spans="1:20" ht="18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17"/>
    </row>
    <row r="512" spans="1:20" ht="18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17"/>
    </row>
    <row r="513" spans="1:20" ht="18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17"/>
    </row>
    <row r="514" spans="1:20" ht="18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17"/>
    </row>
    <row r="515" spans="1:20" ht="18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17"/>
    </row>
    <row r="516" spans="1:20" ht="18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17"/>
    </row>
    <row r="517" spans="1:20" ht="18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17"/>
    </row>
    <row r="518" spans="1:20" ht="18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17"/>
    </row>
    <row r="519" spans="1:20" ht="18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17"/>
    </row>
    <row r="520" spans="1:20" ht="18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17"/>
    </row>
    <row r="521" spans="1:20" ht="18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17"/>
    </row>
    <row r="522" spans="1:20" ht="18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17"/>
    </row>
    <row r="523" spans="1:20" ht="18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17"/>
    </row>
    <row r="524" spans="1:20" ht="18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17"/>
    </row>
    <row r="525" spans="1:20" ht="18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17"/>
    </row>
    <row r="526" spans="1:20" ht="18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17"/>
    </row>
    <row r="527" spans="1:20" ht="18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17"/>
    </row>
    <row r="528" spans="1:20" ht="18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17"/>
    </row>
    <row r="529" spans="1:20" ht="18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17"/>
    </row>
    <row r="530" spans="1:20" ht="18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17"/>
    </row>
    <row r="531" spans="1:20" ht="18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17"/>
    </row>
    <row r="532" spans="1:20" ht="18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17"/>
    </row>
    <row r="533" spans="1:20" ht="18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17"/>
    </row>
    <row r="534" spans="1:20" ht="18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17"/>
    </row>
    <row r="535" spans="1:20" ht="18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17"/>
    </row>
    <row r="536" spans="1:20" ht="18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17"/>
    </row>
    <row r="537" spans="1:20" ht="18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17"/>
    </row>
    <row r="538" spans="1:20" ht="18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17"/>
    </row>
    <row r="539" spans="1:20" ht="18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17"/>
    </row>
    <row r="540" spans="1:20" ht="18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17"/>
    </row>
    <row r="541" spans="1:20" ht="18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17"/>
    </row>
    <row r="542" spans="1:20" ht="18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17"/>
    </row>
    <row r="543" spans="1:20" ht="18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17"/>
    </row>
    <row r="544" spans="1:20" ht="18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17"/>
    </row>
    <row r="545" spans="1:20" ht="18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17"/>
    </row>
    <row r="546" spans="1:20" ht="18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17"/>
    </row>
    <row r="547" spans="1:20" ht="18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17"/>
    </row>
    <row r="548" spans="1:20" ht="18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17"/>
    </row>
    <row r="549" spans="1:20" ht="18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17"/>
    </row>
    <row r="550" spans="1:20" ht="18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17"/>
    </row>
    <row r="551" spans="1:20" ht="18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17"/>
    </row>
    <row r="552" spans="1:20" ht="18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17"/>
    </row>
    <row r="553" spans="1:20" ht="18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17"/>
    </row>
    <row r="554" spans="1:20" ht="18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17"/>
    </row>
    <row r="555" spans="1:20" ht="18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17"/>
    </row>
    <row r="556" spans="1:20" ht="18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17"/>
    </row>
    <row r="557" spans="1:20" ht="18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17"/>
    </row>
    <row r="558" spans="1:20" ht="18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17"/>
    </row>
    <row r="559" spans="1:20" ht="18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17"/>
    </row>
    <row r="560" spans="1:20" ht="18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17"/>
    </row>
    <row r="561" spans="1:20" ht="18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17"/>
    </row>
    <row r="562" spans="1:20" ht="18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17"/>
    </row>
    <row r="563" spans="1:20" ht="18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17"/>
    </row>
    <row r="564" spans="1:20" ht="18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17"/>
    </row>
    <row r="565" spans="1:20" ht="18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17"/>
    </row>
    <row r="566" spans="1:20" ht="18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17"/>
    </row>
    <row r="567" spans="1:20" ht="18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17"/>
    </row>
    <row r="568" spans="1:20" ht="18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17"/>
    </row>
    <row r="569" spans="1:20" ht="18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17"/>
    </row>
    <row r="570" spans="1:20" ht="18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17"/>
    </row>
    <row r="571" spans="1:20" ht="18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17"/>
    </row>
    <row r="572" spans="1:20" ht="18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17"/>
    </row>
    <row r="573" spans="1:20" ht="18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17"/>
    </row>
    <row r="574" spans="1:20" ht="18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17"/>
    </row>
    <row r="575" spans="1:20" ht="18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17"/>
    </row>
    <row r="576" spans="1:20" ht="18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17"/>
    </row>
    <row r="577" spans="1:20" ht="18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17"/>
    </row>
    <row r="578" spans="1:20" ht="18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17"/>
    </row>
    <row r="579" spans="1:20" ht="18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17"/>
    </row>
    <row r="580" spans="1:20" ht="18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17"/>
    </row>
    <row r="581" spans="1:20" ht="18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17"/>
    </row>
    <row r="582" spans="1:20" ht="18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17"/>
    </row>
    <row r="583" spans="1:20" ht="18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17"/>
    </row>
    <row r="584" spans="1:20" ht="18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17"/>
    </row>
    <row r="585" spans="1:20" ht="18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17"/>
    </row>
    <row r="586" spans="1:20" ht="18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17"/>
    </row>
    <row r="587" spans="1:20" ht="18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17"/>
    </row>
    <row r="588" spans="1:20" ht="18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17"/>
    </row>
    <row r="589" spans="1:20" ht="18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17"/>
    </row>
    <row r="590" spans="1:20" ht="18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17"/>
    </row>
    <row r="591" spans="1:20" ht="18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17"/>
    </row>
    <row r="592" spans="1:20" ht="18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17"/>
    </row>
    <row r="593" spans="1:20" ht="18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17"/>
    </row>
    <row r="594" spans="1:20" ht="18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17"/>
    </row>
    <row r="595" spans="1:20" ht="18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17"/>
    </row>
    <row r="596" spans="1:20" ht="18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17"/>
    </row>
    <row r="597" spans="1:20" ht="18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17"/>
    </row>
    <row r="598" spans="1:20" ht="18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17"/>
    </row>
    <row r="599" spans="1:20" ht="18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17"/>
    </row>
    <row r="600" spans="1:20" ht="18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17"/>
    </row>
    <row r="601" spans="1:20" ht="18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17"/>
    </row>
    <row r="602" spans="1:20" ht="18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17"/>
    </row>
    <row r="603" spans="1:20" ht="18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17"/>
    </row>
    <row r="604" spans="1:20" ht="18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17"/>
    </row>
    <row r="605" spans="1:20" ht="18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17"/>
    </row>
    <row r="606" spans="1:20" ht="18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17"/>
    </row>
    <row r="607" spans="1:20" ht="18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17"/>
    </row>
    <row r="608" spans="1:20" ht="18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17"/>
    </row>
    <row r="609" spans="1:20" ht="18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17"/>
    </row>
    <row r="610" spans="1:20" ht="18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17"/>
    </row>
    <row r="611" spans="1:20" ht="18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17"/>
    </row>
    <row r="612" spans="1:20" ht="18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17"/>
    </row>
    <row r="613" spans="1:20" ht="18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17"/>
    </row>
    <row r="614" spans="1:20" ht="18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17"/>
    </row>
    <row r="615" spans="1:20" ht="18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17"/>
    </row>
    <row r="616" spans="1:20" ht="18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17"/>
    </row>
    <row r="617" spans="1:20" ht="18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17"/>
    </row>
    <row r="618" spans="1:20" ht="18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17"/>
    </row>
    <row r="619" spans="1:20" ht="18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17"/>
    </row>
    <row r="620" spans="1:20" ht="18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17"/>
    </row>
    <row r="621" spans="1:20" ht="18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17"/>
    </row>
    <row r="622" spans="1:20" ht="18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17"/>
    </row>
    <row r="623" spans="1:20" ht="18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17"/>
    </row>
    <row r="624" spans="1:20" ht="18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17"/>
    </row>
    <row r="625" spans="1:20" ht="18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17"/>
    </row>
    <row r="626" spans="1:20" ht="18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17"/>
    </row>
    <row r="627" spans="1:20" ht="18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17"/>
    </row>
    <row r="628" spans="1:20" ht="18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17"/>
    </row>
    <row r="629" spans="1:20" ht="18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17"/>
    </row>
    <row r="630" spans="1:20" ht="18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17"/>
    </row>
    <row r="631" spans="1:20" ht="18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17"/>
    </row>
    <row r="632" spans="1:20" ht="18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17"/>
    </row>
    <row r="633" spans="1:20" ht="18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17"/>
    </row>
    <row r="634" spans="1:20" ht="18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17"/>
    </row>
    <row r="635" spans="1:20" ht="18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17"/>
    </row>
    <row r="636" spans="1:20" ht="18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17"/>
    </row>
    <row r="637" spans="1:20" ht="18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17"/>
    </row>
    <row r="638" spans="1:20" ht="18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17"/>
    </row>
    <row r="639" spans="1:20" ht="18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17"/>
    </row>
    <row r="640" spans="1:20" ht="18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17"/>
    </row>
    <row r="641" spans="1:20" ht="18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17"/>
    </row>
    <row r="642" spans="1:20" ht="18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17"/>
    </row>
    <row r="643" spans="1:20" ht="18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17"/>
    </row>
    <row r="644" spans="1:20" ht="18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17"/>
    </row>
    <row r="645" spans="1:20" ht="18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17"/>
    </row>
    <row r="646" spans="1:20" ht="18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17"/>
    </row>
    <row r="647" spans="1:20" ht="18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17"/>
    </row>
    <row r="648" spans="1:20" ht="18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17"/>
    </row>
    <row r="649" spans="1:20" ht="18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17"/>
    </row>
    <row r="650" spans="1:20" ht="18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17"/>
    </row>
    <row r="651" spans="1:20" ht="18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17"/>
    </row>
    <row r="652" spans="1:20" ht="18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17"/>
    </row>
    <row r="653" spans="1:20" ht="18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17"/>
    </row>
    <row r="654" spans="1:20" ht="18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17"/>
    </row>
    <row r="655" spans="1:20" ht="18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17"/>
    </row>
    <row r="656" spans="1:20" ht="18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17"/>
    </row>
    <row r="657" spans="1:20" ht="18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17"/>
    </row>
    <row r="658" spans="1:20" ht="18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17"/>
    </row>
    <row r="659" spans="1:20" ht="18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17"/>
    </row>
    <row r="660" spans="1:20" ht="18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17"/>
    </row>
    <row r="661" spans="1:20" ht="18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17"/>
    </row>
    <row r="662" spans="1:20" ht="18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17"/>
    </row>
    <row r="663" spans="1:20" ht="18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17"/>
    </row>
    <row r="664" spans="1:20" ht="18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17"/>
    </row>
    <row r="665" spans="1:20" ht="18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17"/>
    </row>
    <row r="666" spans="1:20" ht="18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17"/>
    </row>
    <row r="667" spans="1:20" ht="18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17"/>
    </row>
    <row r="668" spans="1:20" ht="18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17"/>
    </row>
    <row r="669" spans="1:20" ht="18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17"/>
    </row>
    <row r="670" spans="1:20" ht="18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17"/>
    </row>
    <row r="671" spans="1:20" ht="18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17"/>
    </row>
    <row r="672" spans="1:20" ht="18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17"/>
    </row>
    <row r="673" spans="1:20" ht="18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17"/>
    </row>
    <row r="674" spans="1:20" ht="18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17"/>
    </row>
    <row r="675" spans="1:20" ht="18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17"/>
    </row>
    <row r="676" spans="1:20" ht="18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17"/>
    </row>
    <row r="677" spans="1:20" ht="18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17"/>
    </row>
    <row r="678" spans="1:20" ht="18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17"/>
    </row>
    <row r="679" spans="1:20" ht="18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17"/>
    </row>
    <row r="680" spans="1:20" ht="18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17"/>
    </row>
    <row r="681" spans="1:20" ht="18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17"/>
    </row>
    <row r="682" spans="1:20" ht="18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17"/>
    </row>
    <row r="683" spans="1:20" ht="18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17"/>
    </row>
    <row r="684" spans="1:20" ht="18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17"/>
    </row>
    <row r="685" spans="1:20" ht="18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17"/>
    </row>
    <row r="686" spans="1:20" ht="18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17"/>
    </row>
    <row r="687" spans="1:20" ht="18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17"/>
    </row>
    <row r="688" spans="1:20" ht="18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17"/>
    </row>
    <row r="689" spans="1:20" ht="18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17"/>
    </row>
    <row r="690" spans="1:20" ht="18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17"/>
    </row>
    <row r="691" spans="1:20" ht="18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17"/>
    </row>
    <row r="692" spans="1:20" ht="18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17"/>
    </row>
    <row r="693" spans="1:20" ht="18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17"/>
    </row>
    <row r="694" spans="1:20" ht="18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17"/>
    </row>
    <row r="695" spans="1:20" ht="18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17"/>
    </row>
    <row r="696" spans="1:20" ht="18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17"/>
    </row>
    <row r="697" spans="1:20" ht="18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17"/>
    </row>
    <row r="698" spans="1:20" ht="18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17"/>
    </row>
    <row r="699" spans="1:20" ht="18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17"/>
    </row>
    <row r="700" spans="1:20" ht="18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17"/>
    </row>
    <row r="701" spans="1:20" ht="18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17"/>
    </row>
    <row r="702" spans="1:20" ht="18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17"/>
    </row>
    <row r="703" spans="1:20" ht="18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17"/>
    </row>
    <row r="704" spans="1:20" ht="18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17"/>
    </row>
    <row r="705" spans="1:20" ht="18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17"/>
    </row>
    <row r="706" spans="1:20" ht="18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17"/>
    </row>
    <row r="707" spans="1:20" ht="18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17"/>
    </row>
    <row r="708" spans="1:20" ht="18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17"/>
    </row>
    <row r="709" spans="1:20" ht="18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17"/>
    </row>
    <row r="710" spans="1:20" ht="18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17"/>
    </row>
    <row r="711" spans="1:20" ht="18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17"/>
    </row>
    <row r="712" spans="1:20" ht="18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17"/>
    </row>
    <row r="713" spans="1:20" ht="18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17"/>
    </row>
    <row r="714" spans="1:20" ht="18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17"/>
    </row>
    <row r="715" spans="1:20" ht="18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17"/>
    </row>
    <row r="716" spans="1:20" ht="18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17"/>
    </row>
    <row r="717" spans="1:20" ht="18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17"/>
    </row>
    <row r="718" spans="1:20" ht="18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17"/>
    </row>
    <row r="719" spans="1:20" ht="18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17"/>
    </row>
    <row r="720" spans="1:20" ht="18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17"/>
    </row>
    <row r="721" spans="1:20" ht="18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17"/>
    </row>
    <row r="722" spans="1:20" ht="18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17"/>
    </row>
    <row r="723" spans="1:20" ht="18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17"/>
    </row>
    <row r="724" spans="1:20" ht="18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17"/>
    </row>
    <row r="725" spans="1:20" ht="18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17"/>
    </row>
    <row r="726" spans="1:20" ht="18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17"/>
    </row>
    <row r="727" spans="1:20" ht="18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17"/>
    </row>
    <row r="728" spans="1:20" ht="18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17"/>
    </row>
    <row r="729" spans="1:20" ht="18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17"/>
    </row>
    <row r="730" spans="1:20" ht="18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17"/>
    </row>
    <row r="731" spans="1:20" ht="18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17"/>
    </row>
    <row r="732" spans="1:20" ht="18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17"/>
    </row>
    <row r="733" spans="1:20" ht="18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17"/>
    </row>
    <row r="734" spans="1:20" ht="18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17"/>
    </row>
    <row r="735" spans="1:20" ht="18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17"/>
    </row>
    <row r="736" spans="1:20" ht="18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17"/>
    </row>
    <row r="737" spans="1:20" ht="18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17"/>
    </row>
    <row r="738" spans="1:20" ht="18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17"/>
    </row>
    <row r="739" spans="1:20" ht="18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17"/>
    </row>
    <row r="740" spans="1:20" ht="18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17"/>
    </row>
    <row r="741" spans="1:20" ht="18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17"/>
    </row>
    <row r="742" spans="1:20" ht="18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17"/>
    </row>
    <row r="743" spans="1:20" ht="18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17"/>
    </row>
    <row r="744" spans="1:20" ht="18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17"/>
    </row>
    <row r="745" spans="1:20" ht="18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17"/>
    </row>
    <row r="746" spans="1:20" ht="18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17"/>
    </row>
    <row r="747" spans="1:20" ht="18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17"/>
    </row>
    <row r="748" spans="1:20" ht="18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17"/>
    </row>
    <row r="749" spans="1:20" ht="18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17"/>
    </row>
    <row r="750" spans="1:20" ht="18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17"/>
    </row>
    <row r="751" spans="1:20" ht="18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17"/>
    </row>
    <row r="752" spans="1:20" ht="18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17"/>
    </row>
    <row r="753" spans="1:20" ht="18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17"/>
    </row>
    <row r="754" spans="1:20" ht="18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17"/>
    </row>
    <row r="755" spans="1:20" ht="18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17"/>
    </row>
    <row r="756" spans="1:20" ht="18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17"/>
    </row>
    <row r="757" spans="1:20" ht="18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17"/>
    </row>
    <row r="758" spans="1:20" ht="18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17"/>
    </row>
    <row r="759" spans="1:20" ht="18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17"/>
    </row>
    <row r="760" spans="1:20" ht="18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17"/>
    </row>
    <row r="761" spans="1:20" ht="18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17"/>
    </row>
    <row r="762" spans="1:20" ht="18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17"/>
    </row>
    <row r="763" spans="1:20" ht="18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17"/>
    </row>
    <row r="764" spans="1:20" ht="18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17"/>
    </row>
    <row r="765" spans="1:20" ht="18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17"/>
    </row>
    <row r="766" spans="1:20" ht="18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17"/>
    </row>
    <row r="767" spans="1:20" ht="18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17"/>
    </row>
    <row r="768" spans="1:20" ht="18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17"/>
    </row>
    <row r="769" spans="1:20" ht="18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17"/>
    </row>
    <row r="770" spans="1:20" ht="18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17"/>
    </row>
    <row r="771" spans="1:20" ht="18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17"/>
    </row>
    <row r="772" spans="1:20" ht="18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17"/>
    </row>
    <row r="773" spans="1:20" ht="18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17"/>
    </row>
    <row r="774" spans="1:20" ht="18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17"/>
    </row>
    <row r="775" spans="1:20" ht="18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17"/>
    </row>
    <row r="776" spans="1:20" ht="18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17"/>
    </row>
    <row r="777" spans="1:20" ht="18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17"/>
    </row>
    <row r="778" spans="1:20" ht="18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17"/>
    </row>
    <row r="779" spans="1:20" ht="18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17"/>
    </row>
    <row r="780" spans="1:20" ht="18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17"/>
    </row>
    <row r="781" spans="1:20" ht="18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17"/>
    </row>
    <row r="782" spans="1:20" ht="18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17"/>
    </row>
    <row r="783" spans="1:20" ht="18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17"/>
    </row>
    <row r="784" spans="1:20" ht="18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17"/>
    </row>
    <row r="785" spans="1:20" ht="18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17"/>
    </row>
    <row r="786" spans="1:20" ht="18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17"/>
    </row>
    <row r="787" spans="1:20" ht="18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17"/>
    </row>
    <row r="788" spans="1:20" ht="18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17"/>
    </row>
    <row r="789" spans="1:20" ht="18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17"/>
    </row>
    <row r="790" spans="1:20" ht="18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17"/>
    </row>
    <row r="791" spans="1:20" ht="18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17"/>
    </row>
    <row r="792" spans="1:20" ht="18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17"/>
    </row>
    <row r="793" spans="1:20" ht="18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17"/>
    </row>
    <row r="794" spans="1:20" ht="18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17"/>
    </row>
    <row r="795" spans="1:20" ht="18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17"/>
    </row>
    <row r="796" spans="1:20" ht="18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17"/>
    </row>
    <row r="797" spans="1:20" ht="18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17"/>
    </row>
    <row r="798" spans="1:20" ht="18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17"/>
    </row>
    <row r="799" spans="1:20" ht="18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17"/>
    </row>
    <row r="800" spans="1:20" ht="18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17"/>
    </row>
    <row r="801" spans="1:20" ht="18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17"/>
    </row>
    <row r="802" spans="1:20" ht="18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17"/>
    </row>
    <row r="803" spans="1:20" ht="18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17"/>
    </row>
    <row r="804" spans="1:20" ht="18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17"/>
    </row>
    <row r="805" spans="1:20" ht="18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17"/>
    </row>
    <row r="806" spans="1:20" ht="18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17"/>
    </row>
    <row r="807" spans="1:20" ht="18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17"/>
    </row>
    <row r="808" spans="1:20" ht="18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17"/>
    </row>
    <row r="809" spans="1:20" ht="18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17"/>
    </row>
    <row r="810" spans="1:20" ht="18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17"/>
    </row>
    <row r="811" spans="1:20" ht="18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17"/>
    </row>
    <row r="812" spans="1:20" ht="18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17"/>
    </row>
    <row r="813" spans="1:20" ht="18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17"/>
    </row>
    <row r="814" spans="1:20" ht="18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17"/>
    </row>
    <row r="815" spans="1:20" ht="18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17"/>
    </row>
    <row r="816" spans="1:20" ht="18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17"/>
    </row>
    <row r="817" spans="1:20" ht="18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17"/>
    </row>
    <row r="818" spans="1:20" ht="18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17"/>
    </row>
    <row r="819" spans="1:20" ht="18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17"/>
    </row>
    <row r="820" spans="1:20" ht="18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17"/>
    </row>
    <row r="821" spans="1:20" ht="18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17"/>
    </row>
    <row r="822" spans="1:20" ht="18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17"/>
    </row>
    <row r="823" spans="1:20" ht="18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17"/>
    </row>
    <row r="824" spans="1:20" ht="18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17"/>
    </row>
    <row r="825" spans="1:20" ht="18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17"/>
    </row>
    <row r="826" spans="1:20" ht="18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17"/>
    </row>
    <row r="827" spans="1:20" ht="18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17"/>
    </row>
    <row r="828" spans="1:20" ht="18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17"/>
    </row>
    <row r="829" spans="1:20" ht="18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17"/>
    </row>
    <row r="830" spans="1:20" ht="18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17"/>
    </row>
    <row r="831" spans="1:20" ht="18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17"/>
    </row>
    <row r="832" spans="1:20" ht="18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17"/>
    </row>
    <row r="833" spans="1:20" ht="18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17"/>
    </row>
    <row r="834" spans="1:20" ht="18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17"/>
    </row>
    <row r="835" spans="1:20" ht="18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17"/>
    </row>
    <row r="836" spans="1:20" ht="18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17"/>
    </row>
    <row r="837" spans="1:20" ht="18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17"/>
    </row>
    <row r="838" spans="1:20" ht="18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17"/>
    </row>
    <row r="839" spans="1:20" ht="18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17"/>
    </row>
    <row r="840" spans="1:20" ht="18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17"/>
    </row>
    <row r="841" spans="1:20" ht="18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17"/>
    </row>
    <row r="842" spans="1:20" ht="18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17"/>
    </row>
    <row r="843" spans="1:20" ht="18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17"/>
    </row>
    <row r="844" spans="1:20" ht="18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17"/>
    </row>
    <row r="845" spans="1:20" ht="18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17"/>
    </row>
    <row r="846" spans="1:20" ht="18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17"/>
    </row>
    <row r="847" spans="1:20" ht="18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17"/>
    </row>
    <row r="848" spans="1:20" ht="18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17"/>
    </row>
    <row r="849" spans="1:20" ht="18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17"/>
    </row>
    <row r="850" spans="1:20" ht="18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17"/>
    </row>
    <row r="851" spans="1:20" ht="18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17"/>
    </row>
    <row r="852" spans="1:20" ht="18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17"/>
    </row>
    <row r="853" spans="1:20" ht="18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17"/>
    </row>
    <row r="854" spans="1:20" ht="18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17"/>
    </row>
    <row r="855" spans="1:20" ht="18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17"/>
    </row>
    <row r="856" spans="1:20" ht="18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17"/>
    </row>
    <row r="857" spans="1:20" ht="18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17"/>
    </row>
    <row r="858" spans="1:20" ht="18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17"/>
    </row>
    <row r="859" spans="1:20" ht="18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17"/>
    </row>
    <row r="860" spans="1:20" ht="18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17"/>
    </row>
    <row r="861" spans="1:20" ht="18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17"/>
    </row>
    <row r="862" spans="1:20" ht="18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17"/>
    </row>
    <row r="863" spans="1:20" ht="18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17"/>
    </row>
    <row r="864" spans="1:20" ht="18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17"/>
    </row>
    <row r="865" spans="1:20" ht="18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17"/>
    </row>
    <row r="866" spans="1:20" ht="18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17"/>
    </row>
    <row r="867" spans="1:20" ht="18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17"/>
    </row>
    <row r="868" spans="1:20" ht="18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17"/>
    </row>
    <row r="869" spans="1:20" ht="18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17"/>
    </row>
    <row r="870" spans="1:20" ht="18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17"/>
    </row>
    <row r="871" spans="1:20" ht="18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17"/>
    </row>
    <row r="872" spans="1:20" ht="18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17"/>
    </row>
    <row r="873" spans="1:20" ht="18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17"/>
    </row>
    <row r="874" spans="1:20" ht="18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17"/>
    </row>
    <row r="875" spans="1:20" ht="18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17"/>
    </row>
    <row r="876" spans="1:20" ht="18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17"/>
    </row>
    <row r="877" spans="1:20" ht="18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17"/>
    </row>
    <row r="878" spans="1:20" ht="18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17"/>
    </row>
    <row r="879" spans="1:20" ht="18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17"/>
    </row>
    <row r="880" spans="1:20" ht="18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17"/>
    </row>
    <row r="881" spans="1:20" ht="18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17"/>
    </row>
    <row r="882" spans="1:20" ht="18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17"/>
    </row>
    <row r="883" spans="1:20" ht="18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17"/>
    </row>
    <row r="884" spans="1:20" ht="18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17"/>
    </row>
    <row r="885" spans="1:20" ht="18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17"/>
    </row>
    <row r="886" spans="1:20" ht="18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17"/>
    </row>
    <row r="887" spans="1:20" ht="18.75" customHeight="1"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17"/>
    </row>
    <row r="888" spans="1:20" ht="18.75" customHeight="1"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17"/>
    </row>
    <row r="889" spans="1:20" ht="18.75" customHeight="1"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</row>
    <row r="890" spans="1:20" ht="18.75" customHeight="1"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</row>
    <row r="891" spans="1:20" ht="18.75" customHeight="1"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</row>
    <row r="892" spans="1:20" ht="18.75" customHeight="1"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</row>
    <row r="893" spans="1:20" ht="18.75" customHeight="1"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</row>
    <row r="894" spans="1:20" ht="18.75" customHeight="1"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</row>
    <row r="895" spans="1:20" ht="18.75" customHeight="1"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</row>
    <row r="896" spans="1:20" ht="18.75" customHeight="1"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</row>
    <row r="897" spans="2:2" ht="18.75" customHeight="1">
      <c r="B897" s="17"/>
    </row>
  </sheetData>
  <mergeCells count="35">
    <mergeCell ref="C138:N138"/>
    <mergeCell ref="C139:N139"/>
    <mergeCell ref="A1:F1"/>
    <mergeCell ref="F141:H142"/>
    <mergeCell ref="C141:E142"/>
    <mergeCell ref="F4:F5"/>
    <mergeCell ref="M141:N142"/>
    <mergeCell ref="I141:L141"/>
    <mergeCell ref="I142:L142"/>
    <mergeCell ref="T2:T5"/>
    <mergeCell ref="Q2:S4"/>
    <mergeCell ref="A2:A5"/>
    <mergeCell ref="H3:J3"/>
    <mergeCell ref="K3:M3"/>
    <mergeCell ref="N4:P4"/>
    <mergeCell ref="B2:B5"/>
    <mergeCell ref="N3:P3"/>
    <mergeCell ref="H4:J4"/>
    <mergeCell ref="H2:J2"/>
    <mergeCell ref="E2:G3"/>
    <mergeCell ref="K2:M2"/>
    <mergeCell ref="K4:M4"/>
    <mergeCell ref="N2:P2"/>
    <mergeCell ref="C143:E143"/>
    <mergeCell ref="F143:H143"/>
    <mergeCell ref="I143:L143"/>
    <mergeCell ref="M143:N143"/>
    <mergeCell ref="C145:E145"/>
    <mergeCell ref="I144:L144"/>
    <mergeCell ref="M144:N144"/>
    <mergeCell ref="I145:L145"/>
    <mergeCell ref="M145:N145"/>
    <mergeCell ref="F144:H144"/>
    <mergeCell ref="F145:H145"/>
    <mergeCell ref="C144:E144"/>
  </mergeCells>
  <printOptions horizontalCentered="1"/>
  <pageMargins left="0.19685039370078741" right="0.19685039370078741" top="0.39370078740157483" bottom="0.19685039370078741" header="0.23622047244094491" footer="0.19685039370078741"/>
  <pageSetup paperSize="9" scale="63" firstPageNumber="25" fitToHeight="0" orientation="landscape" useFirstPageNumber="1" verticalDpi="300" r:id="rId1"/>
  <headerFooter differentOddEven="1" differentFirst="1">
    <oddHeader>&amp;C&amp;"TH SarabunIT๙,ธรรมดา"&amp;16 23</oddHeader>
    <evenHeader>&amp;C&amp;"TH SarabunIT๙,ธรรมดา"&amp;16 22</evenHeader>
    <firstHeader>&amp;C&amp;"TH SarabunIT๙,ธรรมดา"&amp;16 ๒1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อ่านก่อนทำ</vt:lpstr>
      <vt:lpstr>วิธีการคำนวนตาม ข้อ ๙.</vt:lpstr>
      <vt:lpstr>'วิธีการคำนวนตาม ข้อ ๙.'!Print_Area</vt:lpstr>
      <vt:lpstr>'วิธีการคำนวนตาม ข้อ ๙.'!Print_Titles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AphRoDitE</cp:lastModifiedBy>
  <cp:lastPrinted>2026-05-26T03:54:11Z</cp:lastPrinted>
  <dcterms:created xsi:type="dcterms:W3CDTF">2014-07-23T19:48:28Z</dcterms:created>
  <dcterms:modified xsi:type="dcterms:W3CDTF">2026-05-26T04:02:22Z</dcterms:modified>
</cp:coreProperties>
</file>